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7AB" lockStructure="1"/>
  <bookViews>
    <workbookView xWindow="240" yWindow="2805" windowWidth="14805" windowHeight="5310"/>
  </bookViews>
  <sheets>
    <sheet name="Результаты УДО" sheetId="1" r:id="rId1"/>
    <sheet name="Условия УДО" sheetId="2" r:id="rId2"/>
    <sheet name="Развитие УДО" sheetId="3" r:id="rId3"/>
  </sheets>
  <calcPr calcId="152511"/>
</workbook>
</file>

<file path=xl/calcChain.xml><?xml version="1.0" encoding="utf-8"?>
<calcChain xmlns="http://schemas.openxmlformats.org/spreadsheetml/2006/main">
  <c r="K16" i="3" l="1"/>
  <c r="L16" i="3"/>
  <c r="M16" i="3"/>
  <c r="K17" i="3"/>
  <c r="L17" i="3"/>
  <c r="M17" i="3"/>
  <c r="K54" i="2" l="1"/>
  <c r="K56" i="2"/>
  <c r="X40" i="2" l="1"/>
  <c r="L8" i="1" l="1"/>
  <c r="M8" i="1"/>
  <c r="N8" i="1"/>
  <c r="O8" i="1"/>
  <c r="P8" i="1"/>
  <c r="Q8" i="1"/>
  <c r="R8" i="1"/>
  <c r="S8" i="1"/>
  <c r="K8" i="1"/>
  <c r="L7" i="1"/>
  <c r="M7" i="1"/>
  <c r="N7" i="1"/>
  <c r="O7" i="1"/>
  <c r="P7" i="1"/>
  <c r="Q7" i="1"/>
  <c r="R7" i="1"/>
  <c r="S7" i="1"/>
  <c r="K7" i="1"/>
  <c r="K39" i="2" l="1"/>
  <c r="L39" i="2"/>
  <c r="M39" i="2"/>
  <c r="N39" i="2"/>
  <c r="O39" i="2"/>
  <c r="P39" i="2"/>
  <c r="Q39" i="2"/>
  <c r="R39" i="2"/>
  <c r="S39" i="2"/>
  <c r="L54" i="2"/>
  <c r="M54" i="2"/>
  <c r="N54" i="2"/>
  <c r="O54" i="2"/>
  <c r="P54" i="2"/>
  <c r="Q54" i="2"/>
  <c r="R54" i="2"/>
  <c r="S54" i="2"/>
  <c r="L56" i="2"/>
  <c r="M56" i="2"/>
  <c r="N56" i="2"/>
  <c r="O56" i="2"/>
  <c r="P56" i="2"/>
  <c r="Q56" i="2"/>
  <c r="R56" i="2"/>
  <c r="S56" i="2"/>
  <c r="K33" i="3" l="1"/>
  <c r="L6" i="3"/>
  <c r="M6" i="3"/>
  <c r="N6" i="3"/>
  <c r="O6" i="3"/>
  <c r="P6" i="3"/>
  <c r="Q6" i="3"/>
  <c r="R6" i="3"/>
  <c r="S6" i="3"/>
  <c r="K6" i="3"/>
  <c r="L6" i="2" l="1"/>
  <c r="M6" i="2"/>
  <c r="N6" i="2"/>
  <c r="O6" i="2"/>
  <c r="P6" i="2"/>
  <c r="Q6" i="2"/>
  <c r="R6" i="2"/>
  <c r="S6" i="2"/>
  <c r="K6" i="2"/>
  <c r="L58" i="3"/>
  <c r="M58" i="3"/>
  <c r="N58" i="3"/>
  <c r="O58" i="3"/>
  <c r="P58" i="3"/>
  <c r="Q58" i="3"/>
  <c r="R58" i="3"/>
  <c r="S58" i="3"/>
  <c r="K58" i="3"/>
  <c r="L57" i="3"/>
  <c r="M57" i="3"/>
  <c r="N57" i="3"/>
  <c r="O57" i="3"/>
  <c r="P57" i="3"/>
  <c r="Q57" i="3"/>
  <c r="R57" i="3"/>
  <c r="S57" i="3"/>
  <c r="K57" i="3"/>
  <c r="L56" i="3"/>
  <c r="M56" i="3"/>
  <c r="N56" i="3"/>
  <c r="O56" i="3"/>
  <c r="P56" i="3"/>
  <c r="Q56" i="3"/>
  <c r="R56" i="3"/>
  <c r="S56" i="3"/>
  <c r="K56" i="3"/>
  <c r="L50" i="3"/>
  <c r="M50" i="3"/>
  <c r="N50" i="3"/>
  <c r="O50" i="3"/>
  <c r="P50" i="3"/>
  <c r="Q50" i="3"/>
  <c r="R50" i="3"/>
  <c r="S50" i="3"/>
  <c r="K50" i="3"/>
  <c r="L44" i="3"/>
  <c r="M44" i="3"/>
  <c r="N44" i="3"/>
  <c r="O44" i="3"/>
  <c r="P44" i="3"/>
  <c r="Q44" i="3"/>
  <c r="R44" i="3"/>
  <c r="S44" i="3"/>
  <c r="K44" i="3"/>
  <c r="L39" i="3"/>
  <c r="M39" i="3"/>
  <c r="N39" i="3"/>
  <c r="O39" i="3"/>
  <c r="P39" i="3"/>
  <c r="Q39" i="3"/>
  <c r="R39" i="3"/>
  <c r="S39" i="3"/>
  <c r="K39" i="3"/>
  <c r="L38" i="3"/>
  <c r="M38" i="3"/>
  <c r="N38" i="3"/>
  <c r="O38" i="3"/>
  <c r="P38" i="3"/>
  <c r="Q38" i="3"/>
  <c r="R38" i="3"/>
  <c r="S38" i="3"/>
  <c r="K38" i="3"/>
  <c r="L34" i="3"/>
  <c r="M34" i="3"/>
  <c r="O34" i="3"/>
  <c r="P34" i="3"/>
  <c r="Q34" i="3"/>
  <c r="R34" i="3"/>
  <c r="S34" i="3"/>
  <c r="K34" i="3"/>
  <c r="M33" i="3"/>
  <c r="N33" i="3"/>
  <c r="O33" i="3"/>
  <c r="P33" i="3"/>
  <c r="Q33" i="3"/>
  <c r="R33" i="3"/>
  <c r="S33" i="3"/>
  <c r="L33" i="3"/>
  <c r="L32" i="3"/>
  <c r="M32" i="3"/>
  <c r="N32" i="3"/>
  <c r="O32" i="3"/>
  <c r="P32" i="3"/>
  <c r="Q32" i="3"/>
  <c r="R32" i="3"/>
  <c r="S32" i="3"/>
  <c r="K32" i="3"/>
  <c r="N17" i="3"/>
  <c r="O17" i="3"/>
  <c r="P17" i="3"/>
  <c r="Q17" i="3"/>
  <c r="R17" i="3"/>
  <c r="S17" i="3"/>
  <c r="N16" i="3"/>
  <c r="O16" i="3"/>
  <c r="P16" i="3"/>
  <c r="Q16" i="3"/>
  <c r="R16" i="3"/>
  <c r="S16" i="3"/>
  <c r="L12" i="3"/>
  <c r="M12" i="3"/>
  <c r="N12" i="3"/>
  <c r="O12" i="3"/>
  <c r="P12" i="3"/>
  <c r="Q12" i="3"/>
  <c r="R12" i="3"/>
  <c r="S12" i="3"/>
  <c r="K12" i="3"/>
  <c r="L11" i="3"/>
  <c r="M11" i="3"/>
  <c r="N11" i="3"/>
  <c r="O11" i="3"/>
  <c r="P11" i="3"/>
  <c r="Q11" i="3"/>
  <c r="R11" i="3"/>
  <c r="S11" i="3"/>
  <c r="K11" i="3"/>
  <c r="L10" i="3"/>
  <c r="M10" i="3"/>
  <c r="N10" i="3"/>
  <c r="O10" i="3"/>
  <c r="P10" i="3"/>
  <c r="Q10" i="3"/>
  <c r="R10" i="3"/>
  <c r="S10" i="3"/>
  <c r="K10" i="3"/>
  <c r="L5" i="3"/>
  <c r="M5" i="3"/>
  <c r="N5" i="3"/>
  <c r="O5" i="3"/>
  <c r="P5" i="3"/>
  <c r="Q5" i="3"/>
  <c r="R5" i="3"/>
  <c r="S5" i="3"/>
  <c r="K5" i="3"/>
  <c r="L4" i="3"/>
  <c r="M4" i="3"/>
  <c r="N4" i="3"/>
  <c r="O4" i="3"/>
  <c r="P4" i="3"/>
  <c r="Q4" i="3"/>
  <c r="R4" i="3"/>
  <c r="S4" i="3"/>
  <c r="K4" i="3"/>
  <c r="L32" i="2"/>
  <c r="M32" i="2"/>
  <c r="N32" i="2"/>
  <c r="O32" i="2"/>
  <c r="P32" i="2"/>
  <c r="Q32" i="2"/>
  <c r="R32" i="2"/>
  <c r="S32" i="2"/>
  <c r="K32" i="2"/>
  <c r="L37" i="2"/>
  <c r="M37" i="2"/>
  <c r="N37" i="2"/>
  <c r="O37" i="2"/>
  <c r="Q37" i="2"/>
  <c r="R37" i="2"/>
  <c r="S37" i="2"/>
  <c r="K37" i="2"/>
  <c r="L18" i="2"/>
  <c r="M18" i="2"/>
  <c r="N18" i="2"/>
  <c r="O18" i="2"/>
  <c r="P18" i="2"/>
  <c r="Q18" i="2"/>
  <c r="R18" i="2"/>
  <c r="S18" i="2"/>
  <c r="K18" i="2"/>
  <c r="L16" i="2"/>
  <c r="M16" i="2"/>
  <c r="N16" i="2"/>
  <c r="O16" i="2"/>
  <c r="P16" i="2"/>
  <c r="Q16" i="2"/>
  <c r="R16" i="2"/>
  <c r="S16" i="2"/>
  <c r="K16" i="2"/>
  <c r="L14" i="2"/>
  <c r="M14" i="2"/>
  <c r="N14" i="2"/>
  <c r="O14" i="2"/>
  <c r="P14" i="2"/>
  <c r="Q14" i="2"/>
  <c r="R14" i="2"/>
  <c r="S14" i="2"/>
  <c r="K14" i="2"/>
  <c r="L12" i="2"/>
  <c r="M12" i="2"/>
  <c r="N12" i="2"/>
  <c r="O12" i="2"/>
  <c r="P12" i="2"/>
  <c r="Q12" i="2"/>
  <c r="R12" i="2"/>
  <c r="S12" i="2"/>
  <c r="K12" i="2"/>
  <c r="L4" i="2"/>
  <c r="O4" i="2"/>
  <c r="P4" i="2"/>
  <c r="R4" i="2"/>
  <c r="L22" i="1"/>
  <c r="M22" i="1"/>
  <c r="N22" i="1"/>
  <c r="O22" i="1"/>
  <c r="P22" i="1"/>
  <c r="Q22" i="1"/>
  <c r="R22" i="1"/>
  <c r="S22" i="1"/>
  <c r="K22" i="1"/>
  <c r="L18" i="1"/>
  <c r="M18" i="1"/>
  <c r="N18" i="1"/>
  <c r="O18" i="1"/>
  <c r="P18" i="1"/>
  <c r="Q18" i="1"/>
  <c r="R18" i="1"/>
  <c r="S18" i="1"/>
  <c r="K18" i="1"/>
  <c r="L14" i="1"/>
  <c r="M14" i="1"/>
  <c r="N14" i="1"/>
  <c r="O14" i="1"/>
  <c r="P14" i="1"/>
  <c r="Q14" i="1"/>
  <c r="R14" i="1"/>
  <c r="S14" i="1"/>
  <c r="K14" i="1"/>
  <c r="L13" i="1"/>
  <c r="M13" i="1"/>
  <c r="N13" i="1"/>
  <c r="O13" i="1"/>
  <c r="P13" i="1"/>
  <c r="Q13" i="1"/>
  <c r="R13" i="1"/>
  <c r="S13" i="1"/>
  <c r="K13" i="1"/>
  <c r="K12" i="1"/>
  <c r="L12" i="1"/>
  <c r="M12" i="1"/>
  <c r="N12" i="1"/>
  <c r="O12" i="1"/>
  <c r="P12" i="1"/>
  <c r="Q12" i="1"/>
  <c r="R12" i="1"/>
  <c r="S12" i="1"/>
  <c r="L6" i="1" l="1"/>
  <c r="M6" i="1"/>
  <c r="N6" i="1"/>
  <c r="O6" i="1"/>
  <c r="P6" i="1"/>
  <c r="Q6" i="1"/>
  <c r="R6" i="1"/>
  <c r="S6" i="1"/>
  <c r="K6" i="1"/>
</calcChain>
</file>

<file path=xl/sharedStrings.xml><?xml version="1.0" encoding="utf-8"?>
<sst xmlns="http://schemas.openxmlformats.org/spreadsheetml/2006/main" count="517" uniqueCount="226">
  <si>
    <t xml:space="preserve"> Критерии и показатели эффективности деятельности муниципальных учреждений дополнительного образования</t>
  </si>
  <si>
    <t>Показатель</t>
  </si>
  <si>
    <t>Критерии</t>
  </si>
  <si>
    <t>Формула расчета по данному критерию</t>
  </si>
  <si>
    <t>Срок</t>
  </si>
  <si>
    <t>Уровень сбора информации</t>
  </si>
  <si>
    <t>Оценка измерения результата образовательного учреждения</t>
  </si>
  <si>
    <t>Средний показатель</t>
  </si>
  <si>
    <t xml:space="preserve">Уровень оценки эффективности руководителя </t>
  </si>
  <si>
    <t>Уровень образовательного учреждения</t>
  </si>
  <si>
    <t>Уровень муниципалитета</t>
  </si>
  <si>
    <t xml:space="preserve">  ДЮЦ №1</t>
  </si>
  <si>
    <t xml:space="preserve"> ЦВР № 2</t>
  </si>
  <si>
    <t xml:space="preserve">  ДДТ №3</t>
  </si>
  <si>
    <t xml:space="preserve"> ЦДТ № 4</t>
  </si>
  <si>
    <t xml:space="preserve">  «ЦРДО»</t>
  </si>
  <si>
    <t xml:space="preserve">  «Танцы+»</t>
  </si>
  <si>
    <t>ЦДТТ «Новация»</t>
  </si>
  <si>
    <t>по России</t>
  </si>
  <si>
    <t>по региону</t>
  </si>
  <si>
    <t>01.06</t>
  </si>
  <si>
    <t>Х</t>
  </si>
  <si>
    <t>Балл</t>
  </si>
  <si>
    <t>%</t>
  </si>
  <si>
    <t>Доля участия детей в конкурсах различной направленности</t>
  </si>
  <si>
    <t>Количество детей, принявших участие в конкурсах на муниципальном, региональном, всероссийских / Общее число воспитанников *100%</t>
  </si>
  <si>
    <t>01.06.</t>
  </si>
  <si>
    <t>Городской уровень</t>
  </si>
  <si>
    <t>Региональный уровень</t>
  </si>
  <si>
    <t>Доля побед детей в конкурсах различной направленности</t>
  </si>
  <si>
    <t>Количество детей, победивших в конкурсах на муниципальном, региональном, всероссийских / Общее число воспитанников *100%</t>
  </si>
  <si>
    <t>Количество воспитанников УДО, получивших гранты, чел.</t>
  </si>
  <si>
    <t>1 б - за каждый грант</t>
  </si>
  <si>
    <t>кол-во</t>
  </si>
  <si>
    <t>2б - 1-3 коллектив,                    3б - 4-8 коллективов,                   4б - более 8</t>
  </si>
  <si>
    <t xml:space="preserve">Охват детей услугами дошкольного образования </t>
  </si>
  <si>
    <t>Количество групп кратковременного пребывания</t>
  </si>
  <si>
    <t>Доля детей, занятых различными направлениями деятельности</t>
  </si>
  <si>
    <t>Количество детей, занятых различными направлениями деятельности / Общее количество воспитанников * 100%</t>
  </si>
  <si>
    <t>01.01.</t>
  </si>
  <si>
    <t>Техническое творчество</t>
  </si>
  <si>
    <t>Туристско-краеведческое</t>
  </si>
  <si>
    <t>Охват детей по возрасту:</t>
  </si>
  <si>
    <t>Количество воспитанников данного возраста / Общее количество воспитанников УДО</t>
  </si>
  <si>
    <t>01.01</t>
  </si>
  <si>
    <t>Дошкольный возраст</t>
  </si>
  <si>
    <t>Младший школьный возраст</t>
  </si>
  <si>
    <t>Средний школьный возраст</t>
  </si>
  <si>
    <t>Старший школьный возраст</t>
  </si>
  <si>
    <t>Количество детей с ограниченными возможностями, получающих дополнительное образование / Общее количество воспитанников *100%</t>
  </si>
  <si>
    <t>Доля учащихся, пользующихся платными дополнительными образовательными услугами (ПДОУ)</t>
  </si>
  <si>
    <t>Количество учащихся, пользующихся ПДОУ на данной ступени / Общее количество воспитанников * 100%</t>
  </si>
  <si>
    <t>Случаи травматизма с детьми и взрослыми во время учебно-воспитательного процесса</t>
  </si>
  <si>
    <t>Количество случаев травматизма в образовательных учреждениях с участием детей и взрослых / Общая численность детей и взрослых * 100%</t>
  </si>
  <si>
    <t>в том числе: дети (чел.)</t>
  </si>
  <si>
    <t>в том числе: взрослые (чел.)</t>
  </si>
  <si>
    <t>Оценка измерения результата деятельности</t>
  </si>
  <si>
    <t>Доля педагогов, имеющих категории</t>
  </si>
  <si>
    <t>Количество педагогов, имеющих категории / Общее количество педагогов * 100%</t>
  </si>
  <si>
    <t>05.09.</t>
  </si>
  <si>
    <t xml:space="preserve">Доля руководящих работников, в том числе руководителей, имеющих образование «Менеджер» </t>
  </si>
  <si>
    <t>Количество руководящих работников , имеющих образование «Менеджер» / количество руководящих работников * 100%</t>
  </si>
  <si>
    <t>01.09.</t>
  </si>
  <si>
    <t>2 б - наличие образования у директора</t>
  </si>
  <si>
    <t>Доля педагогов, прошедших курсы повышения квалификации в прошедшем году (108 часов и более)</t>
  </si>
  <si>
    <t>Количество педагогов прошедших курсы повышения квалификации в прошедшем году / Общее количество педагогов* 100%</t>
  </si>
  <si>
    <t>на базе МЦ за учебный год</t>
  </si>
  <si>
    <t>1б 10% до 20,0% 2б более 20,1%</t>
  </si>
  <si>
    <t>Доля педагогов на 1 комп, подключенный к сети интернет</t>
  </si>
  <si>
    <t>01.01.
01.06.</t>
  </si>
  <si>
    <t>15.06.</t>
  </si>
  <si>
    <t>Доля образовательных учреждений, принятых надзорными органами  к началу учебного года без штрафных санкций</t>
  </si>
  <si>
    <t>Количество ОУ, принятых надзорными органами без штрафных санкций/ Общее количество ОУ * 100</t>
  </si>
  <si>
    <t>01.09</t>
  </si>
  <si>
    <t>5б</t>
  </si>
  <si>
    <t>Доля ОУ в которых отсутствуют предписания надзорных органов</t>
  </si>
  <si>
    <t>Количество учреждений в которых отсутствуют предписания надзорными органами / Общее количество ОУ * 100</t>
  </si>
  <si>
    <t>Выполнение муниципального задания</t>
  </si>
  <si>
    <t>Объем выполненных показателей / Общее число показателей * 100</t>
  </si>
  <si>
    <t>15.02</t>
  </si>
  <si>
    <t>10б- 100%,5 б от 99% -80%</t>
  </si>
  <si>
    <t>Обоснованные жалобы</t>
  </si>
  <si>
    <t>Количество обоснованных жалоб в течение года</t>
  </si>
  <si>
    <t>минус 5б за наличие жалоб</t>
  </si>
  <si>
    <t>Сохранение контингента воспитанников</t>
  </si>
  <si>
    <t>Количество воспитанников, выбывших из УДО в течение года / общее количество воспитанников * 100%</t>
  </si>
  <si>
    <t>10б -100%, 5б - от 90%до 99%</t>
  </si>
  <si>
    <t>Занятость воспитанников в летний период</t>
  </si>
  <si>
    <t>Количество воспитанников, охваченных летним отдыхом / Общее количество воспитанников * 100%</t>
  </si>
  <si>
    <t>3. Инновациовационный процесс</t>
  </si>
  <si>
    <t>Оценка измерения результата  деятельности образовательного учреждения</t>
  </si>
  <si>
    <t>Уроввень образовательного учреждения</t>
  </si>
  <si>
    <t>Качество инновационной деятельности</t>
  </si>
  <si>
    <t>3.1. Представление педагогического опыта</t>
  </si>
  <si>
    <t>Количество педагогов, принявших участие в  профессиональных конкурсах / общее количество педагогов * 100%</t>
  </si>
  <si>
    <t>Муниципальный</t>
  </si>
  <si>
    <t>Региональный</t>
  </si>
  <si>
    <t xml:space="preserve">Всероссийский </t>
  </si>
  <si>
    <t xml:space="preserve">Региональный </t>
  </si>
  <si>
    <t xml:space="preserve">Качество участия педагогов в  очных профессиональных конкурсах </t>
  </si>
  <si>
    <t>Количество педагогов, победителей в очных профессиональных конкурсах / количество педагогов, принявших участие в городских очных профессиональных конкурсах * 100%</t>
  </si>
  <si>
    <t>Всероссийский уровень 4 б - 20% и более</t>
  </si>
  <si>
    <t xml:space="preserve">Качество участия педагогов в  заочных профессиональных конкурсах </t>
  </si>
  <si>
    <t>Количество педагогов, победителей в заочных профессиональных конкурсах / количество педагогов, принявших участие в городских заочных профессиональных конкурсах * 100%</t>
  </si>
  <si>
    <t xml:space="preserve">Количество педагогов-грантообладателей </t>
  </si>
  <si>
    <t>Количество педагогов, получивших гранты, чел.</t>
  </si>
  <si>
    <t>Представление опыта работы педагога - очное выступление (подтверждаемых сертификатом)</t>
  </si>
  <si>
    <t>Количество педагогов, принявших участие в  предоставление опыта работы (статья) / общее количество педагогов * 100%</t>
  </si>
  <si>
    <t>15.06</t>
  </si>
  <si>
    <t>Всероссийских</t>
  </si>
  <si>
    <t>3.2. Участие в инновационной деятельности</t>
  </si>
  <si>
    <t>Количество УДО , имеющих статус муниципальной опорной площадки (МОП), муниципальной экспериментальной площадки (МЭП) / Общее количество УДО * 100%</t>
  </si>
  <si>
    <t>Ожидаемые результаты по Ивановской обл.</t>
  </si>
  <si>
    <t>Перспектива</t>
  </si>
  <si>
    <t>1б -  от1,5до5%,;
2б - 6,0 % и более</t>
  </si>
  <si>
    <t>кол-во групп</t>
  </si>
  <si>
    <t>кол-во детей</t>
  </si>
  <si>
    <t xml:space="preserve"> </t>
  </si>
  <si>
    <t xml:space="preserve">Муниципальный уровень:1б - до 5,0%;
2б - до 10, 0%;
3б - 10,1 % и более;  </t>
  </si>
  <si>
    <t xml:space="preserve">Муниципальный уровень:2б - до 15,0%;
3б - 15,1 % и более; </t>
  </si>
  <si>
    <t xml:space="preserve">Региональный уровень: 2б до30, 0 %, 3б 30,1 % и более, </t>
  </si>
  <si>
    <t xml:space="preserve">Региональный уровень 2б - до 5,0 %, 3б 5,1 % и более, </t>
  </si>
  <si>
    <t xml:space="preserve">Качество конкурсной деятельности </t>
  </si>
  <si>
    <t>Занятость детей с ограниченными возможностями здоровья в системе дополнительного образования (в том числе дети - инвалиды)</t>
  </si>
  <si>
    <t>Кол-во педагогов / Общее количество компьютеров, подключенных к сети интернет * 100%</t>
  </si>
  <si>
    <t xml:space="preserve">Муниципальный уровень:0,5 б - до 5,0%;
1 б - до 10,0 %;
1,5 б - 10, 1 % и более; </t>
  </si>
  <si>
    <t>Всероссийский уровень 2 б - 3,0 % и более</t>
  </si>
  <si>
    <t xml:space="preserve">Муниципальный уровень:1б - до 15,0%;
2 б - 15,1 % и более ; </t>
  </si>
  <si>
    <t>Всероссийский уровень 3 б - 20% и более</t>
  </si>
  <si>
    <t xml:space="preserve">Представление опыта работы педагога - статья в печатных издании </t>
  </si>
  <si>
    <t>Участие учреждений в конкурсной деятельности</t>
  </si>
  <si>
    <t>Всероссийский уровень</t>
  </si>
  <si>
    <t xml:space="preserve">Количество участия учреждений в конкурсах </t>
  </si>
  <si>
    <t>X</t>
  </si>
  <si>
    <t>Качество участия учреждений в конкурсной деятельности</t>
  </si>
  <si>
    <t>Количество побед учреждений в конкурсах</t>
  </si>
  <si>
    <t>Муниципальный уровень</t>
  </si>
  <si>
    <t>5 б за отсутствие предписаний</t>
  </si>
  <si>
    <t>Направление</t>
  </si>
  <si>
    <t xml:space="preserve">Уровень эффективности воспитательной деятельности </t>
  </si>
  <si>
    <t xml:space="preserve"> Результаты внеучебных  достижений детей</t>
  </si>
  <si>
    <t>Эффективность соблюдения нормативно-правовых норм</t>
  </si>
  <si>
    <t xml:space="preserve"> Качество кадрового обеспечения</t>
  </si>
  <si>
    <t>Эффективность создания здоровьесберегающих условий</t>
  </si>
  <si>
    <t>Ресурсное обеспечение</t>
  </si>
  <si>
    <t>Эффективность управленческой деятельности</t>
  </si>
  <si>
    <t>минус 0,5 б за наличие травматизма</t>
  </si>
  <si>
    <t>Муниципальный уровень 0,3 б за каждое участие</t>
  </si>
  <si>
    <t>Региональный уровень     0,4  за каждое участие</t>
  </si>
  <si>
    <t>Всероссийский уровень   0,5 за каждое участие</t>
  </si>
  <si>
    <t>Муниципальный уровень   1 б  за победу</t>
  </si>
  <si>
    <t>Региональный уровень         2 б за победу</t>
  </si>
  <si>
    <t>Всероссийский уровень      3 б за победу</t>
  </si>
  <si>
    <t xml:space="preserve">Муниципальный уровень 0,5 б - до 10, 0 %, 1б до 15,0 %, 1,5 б 15,1 % и более, </t>
  </si>
  <si>
    <t>Участие педагогов в очных профессиональных конкурсах муниципальный региональный всероссийский</t>
  </si>
  <si>
    <t>Участие педагогов в заочных профессиональных конкурсах муниципальный региональный всероссийский</t>
  </si>
  <si>
    <t>2б до 15 %, 3б 15.1 % и выше</t>
  </si>
  <si>
    <t>2б 15% и выше</t>
  </si>
  <si>
    <t>Качество материально-технического обеспечения</t>
  </si>
  <si>
    <t>Наличие</t>
  </si>
  <si>
    <t>1б за наличие</t>
  </si>
  <si>
    <t>Количество образовательных учреждении, в которых реализуется проект "Доступная среда"/Общее количество ОУ *100</t>
  </si>
  <si>
    <t>5б за наличие</t>
  </si>
  <si>
    <t>Количество ОУ, принятых  без замечаний и имеющих высокую оценку надзорных органов/ Общее количество ОУ * 100</t>
  </si>
  <si>
    <t>Учреждения,имеющие статус опорной площадки, инновационных, пилотных площадок</t>
  </si>
  <si>
    <t>11,6</t>
  </si>
  <si>
    <t>Доля педагогических работников, имеющих собственный сайт или сайт класса</t>
  </si>
  <si>
    <t>Количество пед. работников, имеющие сайт/общее количество пед.  работников учреждения *100</t>
  </si>
  <si>
    <t xml:space="preserve">Балл </t>
  </si>
  <si>
    <t>Доля педагогов и  административных работников, применяющих ИКТ в профессиональной деятельности</t>
  </si>
  <si>
    <t>Количество педагогов и  административных работников, применяющих ИКТ в профессиональной деятельности/ Общее число работников (педагоги+админ. работники)  ОУ * 100</t>
  </si>
  <si>
    <t>2б -100%</t>
  </si>
  <si>
    <t xml:space="preserve">Количество образцовых   коллективов </t>
  </si>
  <si>
    <t>Наличие образцовых  коллективов</t>
  </si>
  <si>
    <t>Доступность образовательных услуг</t>
  </si>
  <si>
    <t>Создание доступной среды</t>
  </si>
  <si>
    <t>2б 60,0%-80%, 3б более 80%</t>
  </si>
  <si>
    <t xml:space="preserve">1 б - 1,0-5,0%;
2 б -  более 5,1% </t>
  </si>
  <si>
    <t xml:space="preserve">1б - до 1,0%, 2б - более 1,1%
</t>
  </si>
  <si>
    <t>по муниципалитету за 2016-2017 уч.год</t>
  </si>
  <si>
    <t>по муниципалитету за2016-2017 уч.год</t>
  </si>
  <si>
    <t>по муниципалитету за 2014-2015 уч.год</t>
  </si>
  <si>
    <t>по муниципалитету за2015-2016 уч.год</t>
  </si>
  <si>
    <t>Физкультурно-спортивное</t>
  </si>
  <si>
    <t>Естественно-научное</t>
  </si>
  <si>
    <t>Социально-педагогическое</t>
  </si>
  <si>
    <t>Художественное творчество</t>
  </si>
  <si>
    <t>Городской уровень (по плану УО)</t>
  </si>
  <si>
    <t>Всероссийский и международный уровни</t>
  </si>
  <si>
    <t>Всероссийский и международныйи уровни</t>
  </si>
  <si>
    <t>Общественное признание достижений воспитанников УДО</t>
  </si>
  <si>
    <t>1</t>
  </si>
  <si>
    <t>ДТ</t>
  </si>
  <si>
    <t>100</t>
  </si>
  <si>
    <t>4</t>
  </si>
  <si>
    <t xml:space="preserve"> На городском уровне: 1б - до 10%; 2б- от 10 до 20%; 3б - более 20%;
</t>
  </si>
  <si>
    <t xml:space="preserve"> На городском уровне: 1б - до 25%;  2 б - от 26 до 50%; 3б- 51% более</t>
  </si>
  <si>
    <t>1б - 1 группа, 2б -  2 группы и более</t>
  </si>
  <si>
    <t>1б выше среднего показателя; 2б - равен среднему показателю;
3б - ниже среднего (средний 1,5)</t>
  </si>
  <si>
    <t>0</t>
  </si>
  <si>
    <t>Всероссийский уровень 4б - 5,0 % и более</t>
  </si>
  <si>
    <t xml:space="preserve"> Региональный уровень 1б - до 5,0 %, 1,5б - 5,1 % и более,</t>
  </si>
  <si>
    <t>УДО</t>
  </si>
  <si>
    <t xml:space="preserve"> На региональном уровне: 1б - до 25%;  2 б - от 26 до 50%; 3б- 51% более</t>
  </si>
  <si>
    <t xml:space="preserve"> На всероссийском (международном) уровне: 1б - до 25%;  2 б - от 26 до 50%; 3б- 51% более</t>
  </si>
  <si>
    <t>Всероссийский уровень 2 б - 2 % и более</t>
  </si>
  <si>
    <t>Всероссийский уровень 2б - 2 % и более</t>
  </si>
  <si>
    <t>Доля образовательных учреждений, принятых без замечаний</t>
  </si>
  <si>
    <t>На региональном уровне: 1 б - до 10,0 %; 2б - от 10%</t>
  </si>
  <si>
    <t>На всероссийском уровне: 1 б - до 10,0 %; 2б - от 10%</t>
  </si>
  <si>
    <t>1. Результаты деятельности</t>
  </si>
  <si>
    <t>Региональный уровень: 2б - до 2,0%, 3б более 2,1%,</t>
  </si>
  <si>
    <t xml:space="preserve">Региональный уровень: 1 б  - до 2,0%, 1,5 б - более 2,1%, </t>
  </si>
  <si>
    <t xml:space="preserve">Региональный уровень: 1б - до 30, 0 %, 2 б - 30,1% и более, </t>
  </si>
  <si>
    <t xml:space="preserve">Муниципальный уровень 1б - до 10,0%, 2б - до 15,0%, 3б - 15,1 % и более, </t>
  </si>
  <si>
    <t xml:space="preserve">1б - Муниципальный уровень, </t>
  </si>
  <si>
    <t xml:space="preserve">2б - региональный уровнь, </t>
  </si>
  <si>
    <t>3б - федеральный.</t>
  </si>
  <si>
    <t xml:space="preserve">1б -до 10,9%; 2б-более 11,0%                 </t>
  </si>
  <si>
    <t>Приложение № 3.</t>
  </si>
  <si>
    <t>по муниципалитету за 2017-2018 уч.год</t>
  </si>
  <si>
    <t>Доля педагогов до 35 лет</t>
  </si>
  <si>
    <t>Количество педагогов до 35 лет/  Общее количество педагогов * 100%</t>
  </si>
  <si>
    <t>директора, (чел.) и руководящие работники</t>
  </si>
  <si>
    <t>18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</si>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</sst>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4">
    <xf numFmtId="0" fontId="0" fillId="0" borderId="0" xfId="0"/>
    <xf numFmtId="0" fontId="6" fillId="0" borderId="0" xfId="0" applyFont="1" applyFill="1" applyAlignment="1">
      <alignment horizontal="left"/>
    </xf>
    <xf numFmtId="0" fontId="7" fillId="0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0" fillId="7" borderId="0" xfId="0" applyFill="1"/>
    <xf numFmtId="49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4" borderId="0" xfId="0" applyFill="1"/>
    <xf numFmtId="164" fontId="3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0" fontId="8" fillId="7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" fontId="8" fillId="7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8" fillId="6" borderId="12" xfId="0" applyNumberFormat="1" applyFont="1" applyFill="1" applyBorder="1" applyAlignment="1">
      <alignment horizontal="center" vertical="center" wrapText="1"/>
    </xf>
    <xf numFmtId="164" fontId="8" fillId="6" borderId="20" xfId="0" applyNumberFormat="1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textRotation="90" wrapText="1"/>
    </xf>
    <xf numFmtId="0" fontId="3" fillId="5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3" fillId="7" borderId="7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0" fontId="17" fillId="4" borderId="0" xfId="0" applyFont="1" applyFill="1"/>
    <xf numFmtId="164" fontId="1" fillId="9" borderId="15" xfId="0" applyNumberFormat="1" applyFont="1" applyFill="1" applyBorder="1" applyAlignment="1">
      <alignment horizontal="center" vertical="center"/>
    </xf>
    <xf numFmtId="0" fontId="17" fillId="9" borderId="0" xfId="0" applyFont="1" applyFill="1"/>
    <xf numFmtId="0" fontId="19" fillId="9" borderId="15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4" fontId="1" fillId="9" borderId="15" xfId="0" applyNumberFormat="1" applyFont="1" applyFill="1" applyBorder="1" applyAlignment="1">
      <alignment horizontal="center" vertical="center" wrapText="1"/>
    </xf>
    <xf numFmtId="2" fontId="1" fillId="9" borderId="15" xfId="0" applyNumberFormat="1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/>
    </xf>
    <xf numFmtId="164" fontId="19" fillId="9" borderId="15" xfId="0" applyNumberFormat="1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 wrapText="1"/>
    </xf>
    <xf numFmtId="164" fontId="18" fillId="9" borderId="15" xfId="0" applyNumberFormat="1" applyFont="1" applyFill="1" applyBorder="1" applyAlignment="1">
      <alignment horizontal="center" vertical="center" wrapText="1"/>
    </xf>
    <xf numFmtId="2" fontId="3" fillId="4" borderId="16" xfId="0" applyNumberFormat="1" applyFont="1" applyFill="1" applyBorder="1" applyAlignment="1">
      <alignment horizontal="center" vertical="center" wrapText="1"/>
    </xf>
    <xf numFmtId="164" fontId="3" fillId="4" borderId="16" xfId="0" applyNumberFormat="1" applyFont="1" applyFill="1" applyBorder="1" applyAlignment="1">
      <alignment horizontal="center" vertical="center" wrapText="1"/>
    </xf>
    <xf numFmtId="49" fontId="3" fillId="4" borderId="16" xfId="0" applyNumberFormat="1" applyFont="1" applyFill="1" applyBorder="1" applyAlignment="1">
      <alignment horizontal="center" vertical="center" wrapText="1"/>
    </xf>
    <xf numFmtId="164" fontId="18" fillId="9" borderId="17" xfId="0" applyNumberFormat="1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0" fontId="19" fillId="9" borderId="41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textRotation="90" wrapText="1"/>
    </xf>
    <xf numFmtId="0" fontId="6" fillId="9" borderId="16" xfId="0" applyFont="1" applyFill="1" applyBorder="1" applyAlignment="1">
      <alignment horizontal="center" vertical="center" textRotation="90"/>
    </xf>
    <xf numFmtId="0" fontId="1" fillId="9" borderId="17" xfId="0" applyFont="1" applyFill="1" applyBorder="1" applyAlignment="1">
      <alignment horizontal="center" vertical="center" textRotation="90" wrapText="1"/>
    </xf>
    <xf numFmtId="0" fontId="8" fillId="0" borderId="3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64" fontId="0" fillId="6" borderId="12" xfId="0" applyNumberForma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6" borderId="13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 textRotation="90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textRotation="90"/>
    </xf>
    <xf numFmtId="0" fontId="6" fillId="6" borderId="38" xfId="0" applyFont="1" applyFill="1" applyBorder="1" applyAlignment="1">
      <alignment horizontal="center" vertical="center" textRotation="90" wrapText="1"/>
    </xf>
    <xf numFmtId="0" fontId="6" fillId="6" borderId="35" xfId="0" applyFont="1" applyFill="1" applyBorder="1" applyAlignment="1">
      <alignment horizontal="center" vertical="center" textRotation="90" wrapText="1"/>
    </xf>
    <xf numFmtId="164" fontId="14" fillId="6" borderId="18" xfId="0" applyNumberFormat="1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9" fillId="10" borderId="47" xfId="0" applyFont="1" applyFill="1" applyBorder="1" applyAlignment="1">
      <alignment horizontal="center" vertical="center"/>
    </xf>
    <xf numFmtId="164" fontId="18" fillId="10" borderId="47" xfId="0" applyNumberFormat="1" applyFont="1" applyFill="1" applyBorder="1" applyAlignment="1">
      <alignment horizontal="center" vertical="center" wrapText="1"/>
    </xf>
    <xf numFmtId="0" fontId="19" fillId="10" borderId="4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textRotation="90" wrapText="1"/>
    </xf>
    <xf numFmtId="0" fontId="2" fillId="5" borderId="21" xfId="0" applyFont="1" applyFill="1" applyBorder="1" applyAlignment="1">
      <alignment horizontal="center" vertical="center" textRotation="90" wrapText="1"/>
    </xf>
    <xf numFmtId="0" fontId="19" fillId="4" borderId="1" xfId="0" applyFont="1" applyFill="1" applyBorder="1" applyAlignment="1">
      <alignment horizontal="center" vertical="center"/>
    </xf>
    <xf numFmtId="164" fontId="21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/>
    </xf>
    <xf numFmtId="0" fontId="19" fillId="10" borderId="39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 wrapText="1"/>
    </xf>
    <xf numFmtId="49" fontId="3" fillId="4" borderId="28" xfId="0" applyNumberFormat="1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/>
    </xf>
    <xf numFmtId="164" fontId="3" fillId="4" borderId="15" xfId="0" applyNumberFormat="1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164" fontId="3" fillId="4" borderId="15" xfId="0" applyNumberFormat="1" applyFont="1" applyFill="1" applyBorder="1" applyAlignment="1">
      <alignment horizontal="center" vertical="center" wrapText="1"/>
    </xf>
    <xf numFmtId="2" fontId="3" fillId="4" borderId="15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164" fontId="4" fillId="4" borderId="15" xfId="0" applyNumberFormat="1" applyFont="1" applyFill="1" applyBorder="1" applyAlignment="1">
      <alignment horizontal="center" vertical="center" wrapText="1"/>
    </xf>
    <xf numFmtId="164" fontId="4" fillId="4" borderId="17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1" fillId="8" borderId="1" xfId="0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64" fontId="0" fillId="4" borderId="12" xfId="0" applyNumberFormat="1" applyFill="1" applyBorder="1" applyAlignment="1">
      <alignment horizontal="center" vertical="center"/>
    </xf>
    <xf numFmtId="164" fontId="8" fillId="4" borderId="12" xfId="0" applyNumberFormat="1" applyFont="1" applyFill="1" applyBorder="1" applyAlignment="1">
      <alignment horizontal="center" vertical="center" wrapText="1"/>
    </xf>
    <xf numFmtId="164" fontId="8" fillId="4" borderId="20" xfId="0" applyNumberFormat="1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164" fontId="0" fillId="4" borderId="13" xfId="0" applyNumberForma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38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textRotation="90" wrapText="1"/>
    </xf>
    <xf numFmtId="0" fontId="2" fillId="5" borderId="34" xfId="0" applyFont="1" applyFill="1" applyBorder="1" applyAlignment="1">
      <alignment horizontal="center" vertical="center" textRotation="90" wrapText="1"/>
    </xf>
    <xf numFmtId="0" fontId="2" fillId="5" borderId="14" xfId="0" applyFont="1" applyFill="1" applyBorder="1" applyAlignment="1">
      <alignment horizontal="center" vertical="center" textRotation="90" wrapText="1"/>
    </xf>
    <xf numFmtId="0" fontId="2" fillId="5" borderId="16" xfId="0" applyFont="1" applyFill="1" applyBorder="1" applyAlignment="1">
      <alignment horizontal="center" vertical="center" textRotation="90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16" fillId="5" borderId="3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34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16" fontId="3" fillId="4" borderId="7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16" fontId="3" fillId="4" borderId="1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6" fontId="8" fillId="0" borderId="2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6" fillId="9" borderId="35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16" fontId="8" fillId="4" borderId="2" xfId="0" applyNumberFormat="1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/>
    </xf>
    <xf numFmtId="0" fontId="6" fillId="9" borderId="31" xfId="0" applyFont="1" applyFill="1" applyBorder="1" applyAlignment="1">
      <alignment horizontal="center" vertical="center"/>
    </xf>
    <xf numFmtId="0" fontId="6" fillId="9" borderId="3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4" fontId="3" fillId="4" borderId="50" xfId="0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164" fontId="1" fillId="9" borderId="2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center" vertical="center" textRotation="90" wrapText="1"/>
    </xf>
    <xf numFmtId="0" fontId="8" fillId="0" borderId="23" xfId="0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27" xfId="0" applyFont="1" applyBorder="1" applyAlignment="1">
      <alignment horizontal="center" vertical="center" textRotation="90" wrapText="1"/>
    </xf>
    <xf numFmtId="0" fontId="6" fillId="6" borderId="29" xfId="0" applyFont="1" applyFill="1" applyBorder="1" applyAlignment="1">
      <alignment horizontal="center" vertical="center" textRotation="90" wrapText="1"/>
    </xf>
    <xf numFmtId="0" fontId="6" fillId="6" borderId="34" xfId="0" applyFont="1" applyFill="1" applyBorder="1" applyAlignment="1">
      <alignment horizontal="center" vertical="center" textRotation="90" wrapText="1"/>
    </xf>
    <xf numFmtId="0" fontId="6" fillId="6" borderId="14" xfId="0" applyFont="1" applyFill="1" applyBorder="1" applyAlignment="1">
      <alignment horizontal="center" vertical="center" textRotation="90" wrapText="1"/>
    </xf>
    <xf numFmtId="0" fontId="6" fillId="6" borderId="16" xfId="0" applyFont="1" applyFill="1" applyBorder="1" applyAlignment="1">
      <alignment horizontal="center" vertical="center" textRotation="90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0" fillId="11" borderId="38" xfId="0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4" borderId="11" xfId="0" applyNumberForma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11" xfId="0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38" xfId="0" applyBorder="1" applyAlignment="1">
      <alignment horizontal="center" vertical="center" textRotation="90" wrapText="1"/>
    </xf>
    <xf numFmtId="0" fontId="8" fillId="0" borderId="22" xfId="0" applyFont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3" fillId="9" borderId="11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28"/>
  <sheetViews>
    <sheetView tabSelected="1" zoomScale="80" zoomScaleNormal="80" workbookViewId="0">
      <pane xSplit="10" ySplit="5" topLeftCell="Q27" activePane="bottomRight" state="frozen"/>
      <selection pane="topRight" activeCell="L1" sqref="L1"/>
      <selection pane="bottomLeft" activeCell="A5" sqref="A5"/>
      <selection pane="bottomRight" activeCell="I9" sqref="I9:I11"/>
    </sheetView>
  </sheetViews>
  <sheetFormatPr defaultRowHeight="15" x14ac:dyDescent="0.25"/>
  <cols>
    <col min="1" max="1" width="8" style="72" customWidth="1"/>
    <col min="2" max="2" width="8.42578125" style="72" customWidth="1"/>
    <col min="3" max="3" width="34" style="72" customWidth="1"/>
    <col min="4" max="4" width="23.42578125" style="72" customWidth="1"/>
    <col min="5" max="8" width="9.140625" style="72"/>
    <col min="9" max="9" width="26.140625" style="72" customWidth="1"/>
    <col min="10" max="10" width="9.140625" style="72"/>
    <col min="11" max="11" width="12" style="72" customWidth="1"/>
    <col min="12" max="12" width="11.5703125" style="72" customWidth="1"/>
    <col min="13" max="16" width="9.28515625" style="72" bestFit="1" customWidth="1"/>
    <col min="17" max="17" width="10" style="72" bestFit="1" customWidth="1"/>
    <col min="18" max="18" width="11.140625" style="72" customWidth="1"/>
    <col min="19" max="19" width="14.140625" style="72" customWidth="1"/>
    <col min="20" max="22" width="0" style="72" hidden="1" customWidth="1"/>
    <col min="23" max="25" width="9.140625" style="72"/>
    <col min="26" max="26" width="9.140625" style="85"/>
  </cols>
  <sheetData>
    <row r="1" spans="1:26" x14ac:dyDescent="0.25">
      <c r="E1" s="193" t="s">
        <v>219</v>
      </c>
      <c r="F1" s="193"/>
      <c r="G1" s="193"/>
      <c r="H1" s="193"/>
    </row>
    <row r="2" spans="1:26" ht="30" customHeight="1" x14ac:dyDescent="0.25">
      <c r="A2" s="146" t="s">
        <v>0</v>
      </c>
      <c r="B2" s="146"/>
      <c r="C2" s="146"/>
      <c r="D2" s="146"/>
      <c r="E2" s="146"/>
      <c r="F2" s="146"/>
      <c r="G2" s="71"/>
      <c r="H2" s="71"/>
      <c r="I2" s="71"/>
      <c r="J2" s="71"/>
      <c r="K2" s="73"/>
      <c r="L2" s="73"/>
      <c r="M2" s="71"/>
      <c r="N2" s="71"/>
      <c r="O2" s="71"/>
      <c r="P2" s="71"/>
      <c r="Q2" s="71"/>
      <c r="R2" s="71"/>
      <c r="S2" s="71"/>
      <c r="T2" s="74"/>
      <c r="U2" s="75"/>
      <c r="V2" s="75"/>
      <c r="W2" s="75"/>
      <c r="X2" s="75"/>
      <c r="Y2" s="75"/>
    </row>
    <row r="3" spans="1:26" ht="30" customHeight="1" thickBot="1" x14ac:dyDescent="0.3">
      <c r="A3" s="202" t="s">
        <v>210</v>
      </c>
      <c r="B3" s="202"/>
      <c r="C3" s="202"/>
      <c r="D3" s="202"/>
      <c r="E3" s="202"/>
      <c r="F3" s="202"/>
      <c r="G3" s="202"/>
      <c r="H3" s="202"/>
      <c r="I3" s="76"/>
      <c r="J3" s="76"/>
      <c r="K3" s="77"/>
      <c r="L3" s="77"/>
      <c r="M3" s="76"/>
      <c r="N3" s="76"/>
      <c r="O3" s="76"/>
      <c r="P3" s="76"/>
      <c r="Q3" s="76"/>
      <c r="R3" s="76"/>
      <c r="S3" s="76"/>
      <c r="T3" s="78"/>
      <c r="U3" s="76"/>
      <c r="V3" s="76"/>
      <c r="W3" s="76"/>
      <c r="X3" s="76"/>
      <c r="Y3" s="76"/>
    </row>
    <row r="4" spans="1:26" ht="34.5" customHeight="1" x14ac:dyDescent="0.25">
      <c r="A4" s="203" t="s">
        <v>138</v>
      </c>
      <c r="B4" s="205" t="s">
        <v>1</v>
      </c>
      <c r="C4" s="207" t="s">
        <v>2</v>
      </c>
      <c r="D4" s="207" t="s">
        <v>3</v>
      </c>
      <c r="E4" s="207" t="s">
        <v>4</v>
      </c>
      <c r="F4" s="194" t="s">
        <v>5</v>
      </c>
      <c r="G4" s="197"/>
      <c r="H4" s="209"/>
      <c r="I4" s="210" t="s">
        <v>6</v>
      </c>
      <c r="J4" s="211"/>
      <c r="K4" s="194" t="s">
        <v>202</v>
      </c>
      <c r="L4" s="195"/>
      <c r="M4" s="195"/>
      <c r="N4" s="195"/>
      <c r="O4" s="195"/>
      <c r="P4" s="195"/>
      <c r="Q4" s="195"/>
      <c r="R4" s="195"/>
      <c r="S4" s="196"/>
      <c r="T4" s="68"/>
      <c r="U4" s="194" t="s">
        <v>7</v>
      </c>
      <c r="V4" s="197"/>
      <c r="W4" s="197"/>
      <c r="X4" s="197"/>
      <c r="Y4" s="197"/>
      <c r="Z4" s="198"/>
    </row>
    <row r="5" spans="1:26" ht="107.25" customHeight="1" thickBot="1" x14ac:dyDescent="0.3">
      <c r="A5" s="204"/>
      <c r="B5" s="206"/>
      <c r="C5" s="208"/>
      <c r="D5" s="208"/>
      <c r="E5" s="208"/>
      <c r="F5" s="69" t="s">
        <v>8</v>
      </c>
      <c r="G5" s="69" t="s">
        <v>9</v>
      </c>
      <c r="H5" s="69" t="s">
        <v>10</v>
      </c>
      <c r="I5" s="212"/>
      <c r="J5" s="213"/>
      <c r="K5" s="64" t="s">
        <v>192</v>
      </c>
      <c r="L5" s="64" t="s">
        <v>11</v>
      </c>
      <c r="M5" s="64" t="s">
        <v>12</v>
      </c>
      <c r="N5" s="64" t="s">
        <v>13</v>
      </c>
      <c r="O5" s="64" t="s">
        <v>14</v>
      </c>
      <c r="P5" s="64" t="s">
        <v>15</v>
      </c>
      <c r="Q5" s="64" t="s">
        <v>16</v>
      </c>
      <c r="R5" s="64" t="s">
        <v>17</v>
      </c>
      <c r="S5" s="64" t="s">
        <v>113</v>
      </c>
      <c r="T5" s="70" t="s">
        <v>112</v>
      </c>
      <c r="U5" s="69" t="s">
        <v>18</v>
      </c>
      <c r="V5" s="69" t="s">
        <v>19</v>
      </c>
      <c r="W5" s="150" t="s">
        <v>181</v>
      </c>
      <c r="X5" s="151" t="s">
        <v>179</v>
      </c>
      <c r="Y5" s="151" t="s">
        <v>179</v>
      </c>
      <c r="Z5" s="151" t="s">
        <v>220</v>
      </c>
    </row>
    <row r="6" spans="1:26" s="16" customFormat="1" ht="38.25" customHeight="1" x14ac:dyDescent="0.25">
      <c r="A6" s="219" t="s">
        <v>139</v>
      </c>
      <c r="B6" s="199" t="s">
        <v>140</v>
      </c>
      <c r="C6" s="222" t="s">
        <v>24</v>
      </c>
      <c r="D6" s="223" t="s">
        <v>25</v>
      </c>
      <c r="E6" s="224" t="s">
        <v>26</v>
      </c>
      <c r="F6" s="224"/>
      <c r="G6" s="223" t="s">
        <v>21</v>
      </c>
      <c r="H6" s="223" t="s">
        <v>21</v>
      </c>
      <c r="I6" s="48" t="s">
        <v>195</v>
      </c>
      <c r="J6" s="79" t="s">
        <v>22</v>
      </c>
      <c r="K6" s="79">
        <f>IF(K9=0,0,IF(K9&lt;10,1,IF(K9&lt;20,2,3)))</f>
        <v>1</v>
      </c>
      <c r="L6" s="79">
        <f t="shared" ref="L6:S6" si="0">IF(L9=0,0,IF(L9&lt;10,1,IF(L9&lt;20,2,3)))</f>
        <v>1</v>
      </c>
      <c r="M6" s="79">
        <f t="shared" si="0"/>
        <v>1</v>
      </c>
      <c r="N6" s="79">
        <f t="shared" si="0"/>
        <v>1</v>
      </c>
      <c r="O6" s="79">
        <f t="shared" si="0"/>
        <v>1</v>
      </c>
      <c r="P6" s="79">
        <f t="shared" si="0"/>
        <v>2</v>
      </c>
      <c r="Q6" s="79">
        <f t="shared" si="0"/>
        <v>1</v>
      </c>
      <c r="R6" s="79">
        <f t="shared" si="0"/>
        <v>2</v>
      </c>
      <c r="S6" s="79">
        <f t="shared" si="0"/>
        <v>1</v>
      </c>
      <c r="T6" s="62"/>
      <c r="U6" s="79"/>
      <c r="V6" s="156"/>
      <c r="W6" s="158"/>
      <c r="X6" s="159"/>
      <c r="Y6" s="160"/>
      <c r="Z6" s="161"/>
    </row>
    <row r="7" spans="1:26" s="16" customFormat="1" ht="46.5" customHeight="1" x14ac:dyDescent="0.25">
      <c r="A7" s="219"/>
      <c r="B7" s="200"/>
      <c r="C7" s="218"/>
      <c r="D7" s="214"/>
      <c r="E7" s="216"/>
      <c r="F7" s="225"/>
      <c r="G7" s="214"/>
      <c r="H7" s="214"/>
      <c r="I7" s="49" t="s">
        <v>208</v>
      </c>
      <c r="J7" s="24" t="s">
        <v>22</v>
      </c>
      <c r="K7" s="24">
        <f>IF(K10=0,0,IF(K10&lt;10,1,2))</f>
        <v>2</v>
      </c>
      <c r="L7" s="24">
        <f t="shared" ref="L7:S7" si="1">IF(L10=0,0,IF(L10&lt;10,1,2))</f>
        <v>1</v>
      </c>
      <c r="M7" s="24">
        <f t="shared" si="1"/>
        <v>2</v>
      </c>
      <c r="N7" s="24">
        <f t="shared" si="1"/>
        <v>2</v>
      </c>
      <c r="O7" s="24">
        <f t="shared" si="1"/>
        <v>1</v>
      </c>
      <c r="P7" s="24">
        <f t="shared" si="1"/>
        <v>1</v>
      </c>
      <c r="Q7" s="24">
        <f t="shared" si="1"/>
        <v>0</v>
      </c>
      <c r="R7" s="24">
        <f t="shared" si="1"/>
        <v>2</v>
      </c>
      <c r="S7" s="24">
        <f t="shared" si="1"/>
        <v>1</v>
      </c>
      <c r="T7" s="15"/>
      <c r="U7" s="24"/>
      <c r="V7" s="157"/>
      <c r="W7" s="162"/>
      <c r="X7" s="144"/>
      <c r="Y7" s="152"/>
      <c r="Z7" s="147"/>
    </row>
    <row r="8" spans="1:26" s="16" customFormat="1" ht="24" x14ac:dyDescent="0.25">
      <c r="A8" s="219"/>
      <c r="B8" s="200"/>
      <c r="C8" s="218"/>
      <c r="D8" s="214"/>
      <c r="E8" s="216"/>
      <c r="F8" s="225"/>
      <c r="G8" s="214"/>
      <c r="H8" s="214"/>
      <c r="I8" s="49" t="s">
        <v>209</v>
      </c>
      <c r="J8" s="24" t="s">
        <v>22</v>
      </c>
      <c r="K8" s="24">
        <f>IF(K11=0,0,IF(K11&lt;10,1,2))</f>
        <v>2</v>
      </c>
      <c r="L8" s="24">
        <f t="shared" ref="L8:S8" si="2">IF(L11=0,0,IF(L11&lt;10,1,2))</f>
        <v>2</v>
      </c>
      <c r="M8" s="24">
        <f t="shared" si="2"/>
        <v>2</v>
      </c>
      <c r="N8" s="24">
        <f t="shared" si="2"/>
        <v>2</v>
      </c>
      <c r="O8" s="24">
        <f t="shared" si="2"/>
        <v>2</v>
      </c>
      <c r="P8" s="24">
        <f t="shared" si="2"/>
        <v>2</v>
      </c>
      <c r="Q8" s="24">
        <f t="shared" si="2"/>
        <v>2</v>
      </c>
      <c r="R8" s="24">
        <f t="shared" si="2"/>
        <v>2</v>
      </c>
      <c r="S8" s="24">
        <f t="shared" si="2"/>
        <v>1</v>
      </c>
      <c r="T8" s="15"/>
      <c r="U8" s="24"/>
      <c r="V8" s="157"/>
      <c r="W8" s="162"/>
      <c r="X8" s="144"/>
      <c r="Y8" s="152"/>
      <c r="Z8" s="147"/>
    </row>
    <row r="9" spans="1:26" s="27" customFormat="1" ht="25.5" customHeight="1" x14ac:dyDescent="0.25">
      <c r="A9" s="219"/>
      <c r="B9" s="200"/>
      <c r="C9" s="42" t="s">
        <v>187</v>
      </c>
      <c r="D9" s="214"/>
      <c r="E9" s="216"/>
      <c r="F9" s="225"/>
      <c r="G9" s="214"/>
      <c r="H9" s="214"/>
      <c r="I9" s="221"/>
      <c r="J9" s="43" t="s">
        <v>23</v>
      </c>
      <c r="K9" s="88">
        <v>5.4</v>
      </c>
      <c r="L9" s="28">
        <v>5</v>
      </c>
      <c r="M9" s="28">
        <v>5.5</v>
      </c>
      <c r="N9" s="28">
        <v>4.8</v>
      </c>
      <c r="O9" s="28">
        <v>4.0999999999999996</v>
      </c>
      <c r="P9" s="28">
        <v>10.9</v>
      </c>
      <c r="Q9" s="28">
        <v>1.2</v>
      </c>
      <c r="R9" s="28">
        <v>12.7</v>
      </c>
      <c r="S9" s="28">
        <v>1.5</v>
      </c>
      <c r="T9" s="80"/>
      <c r="U9" s="43"/>
      <c r="V9" s="63"/>
      <c r="W9" s="163">
        <v>32.799999999999997</v>
      </c>
      <c r="X9" s="144">
        <v>20.7</v>
      </c>
      <c r="Y9" s="153">
        <v>6.1431489910755888</v>
      </c>
      <c r="Z9" s="148">
        <v>4.9000000000000004</v>
      </c>
    </row>
    <row r="10" spans="1:26" s="27" customFormat="1" ht="27.75" customHeight="1" x14ac:dyDescent="0.25">
      <c r="A10" s="219"/>
      <c r="B10" s="200"/>
      <c r="C10" s="42" t="s">
        <v>28</v>
      </c>
      <c r="D10" s="214"/>
      <c r="E10" s="216"/>
      <c r="F10" s="225"/>
      <c r="G10" s="214"/>
      <c r="H10" s="214"/>
      <c r="I10" s="221"/>
      <c r="J10" s="43" t="s">
        <v>23</v>
      </c>
      <c r="K10" s="28">
        <v>12.1</v>
      </c>
      <c r="L10" s="28">
        <v>4.9000000000000004</v>
      </c>
      <c r="M10" s="28">
        <v>14.3</v>
      </c>
      <c r="N10" s="28">
        <v>15.6</v>
      </c>
      <c r="O10" s="28">
        <v>6.4</v>
      </c>
      <c r="P10" s="28">
        <v>5.2</v>
      </c>
      <c r="Q10" s="28">
        <v>0</v>
      </c>
      <c r="R10" s="28">
        <v>33.200000000000003</v>
      </c>
      <c r="S10" s="28">
        <v>1.6</v>
      </c>
      <c r="T10" s="80"/>
      <c r="U10" s="43"/>
      <c r="V10" s="63"/>
      <c r="W10" s="163">
        <v>14.8</v>
      </c>
      <c r="X10" s="144">
        <v>13</v>
      </c>
      <c r="Y10" s="153">
        <v>6.2578402207806167</v>
      </c>
      <c r="Z10" s="148">
        <v>9.9</v>
      </c>
    </row>
    <row r="11" spans="1:26" s="27" customFormat="1" ht="36" customHeight="1" x14ac:dyDescent="0.25">
      <c r="A11" s="219"/>
      <c r="B11" s="200"/>
      <c r="C11" s="42" t="s">
        <v>188</v>
      </c>
      <c r="D11" s="214"/>
      <c r="E11" s="216"/>
      <c r="F11" s="225"/>
      <c r="G11" s="214"/>
      <c r="H11" s="214"/>
      <c r="I11" s="221"/>
      <c r="J11" s="43" t="s">
        <v>23</v>
      </c>
      <c r="K11" s="28">
        <v>29.1</v>
      </c>
      <c r="L11" s="28">
        <v>10.6</v>
      </c>
      <c r="M11" s="28">
        <v>13.6</v>
      </c>
      <c r="N11" s="28">
        <v>32.4</v>
      </c>
      <c r="O11" s="28">
        <v>21.3</v>
      </c>
      <c r="P11" s="28">
        <v>26.3</v>
      </c>
      <c r="Q11" s="28">
        <v>99.3</v>
      </c>
      <c r="R11" s="28">
        <v>11.3</v>
      </c>
      <c r="S11" s="28">
        <v>4.5</v>
      </c>
      <c r="T11" s="80"/>
      <c r="U11" s="43"/>
      <c r="V11" s="63"/>
      <c r="W11" s="163">
        <v>33.9</v>
      </c>
      <c r="X11" s="154">
        <v>22</v>
      </c>
      <c r="Y11" s="153">
        <v>13.641088133041826</v>
      </c>
      <c r="Z11" s="148">
        <v>22.9</v>
      </c>
    </row>
    <row r="12" spans="1:26" s="16" customFormat="1" ht="41.25" customHeight="1" x14ac:dyDescent="0.25">
      <c r="A12" s="219"/>
      <c r="B12" s="200"/>
      <c r="C12" s="217" t="s">
        <v>29</v>
      </c>
      <c r="D12" s="214" t="s">
        <v>30</v>
      </c>
      <c r="E12" s="216" t="s">
        <v>26</v>
      </c>
      <c r="F12" s="216" t="s">
        <v>21</v>
      </c>
      <c r="G12" s="214" t="s">
        <v>21</v>
      </c>
      <c r="H12" s="214" t="s">
        <v>21</v>
      </c>
      <c r="I12" s="49" t="s">
        <v>196</v>
      </c>
      <c r="J12" s="24" t="s">
        <v>22</v>
      </c>
      <c r="K12" s="24">
        <f t="shared" ref="K12:S12" si="3">IF(K15=0,0,IF(K15&lt;25,1,IF(K15&gt;51,3,2)))</f>
        <v>3</v>
      </c>
      <c r="L12" s="24">
        <f t="shared" si="3"/>
        <v>2</v>
      </c>
      <c r="M12" s="24">
        <f t="shared" si="3"/>
        <v>2</v>
      </c>
      <c r="N12" s="24">
        <f t="shared" si="3"/>
        <v>2</v>
      </c>
      <c r="O12" s="24">
        <f t="shared" si="3"/>
        <v>3</v>
      </c>
      <c r="P12" s="24">
        <f t="shared" si="3"/>
        <v>3</v>
      </c>
      <c r="Q12" s="24">
        <f t="shared" si="3"/>
        <v>3</v>
      </c>
      <c r="R12" s="24">
        <f t="shared" si="3"/>
        <v>2</v>
      </c>
      <c r="S12" s="24">
        <f t="shared" si="3"/>
        <v>1</v>
      </c>
      <c r="T12" s="15"/>
      <c r="U12" s="24"/>
      <c r="V12" s="157"/>
      <c r="W12" s="162"/>
      <c r="X12" s="144"/>
      <c r="Y12" s="155"/>
      <c r="Z12" s="147"/>
    </row>
    <row r="13" spans="1:26" s="16" customFormat="1" ht="36" x14ac:dyDescent="0.25">
      <c r="A13" s="219"/>
      <c r="B13" s="200"/>
      <c r="C13" s="218"/>
      <c r="D13" s="214"/>
      <c r="E13" s="216"/>
      <c r="F13" s="225"/>
      <c r="G13" s="214"/>
      <c r="H13" s="214"/>
      <c r="I13" s="49" t="s">
        <v>203</v>
      </c>
      <c r="J13" s="24" t="s">
        <v>22</v>
      </c>
      <c r="K13" s="24">
        <f t="shared" ref="K13:S13" si="4">IF(K16=0,0,IF(K16&lt;25,1,IF(K16&gt;51,3,2)))</f>
        <v>3</v>
      </c>
      <c r="L13" s="24">
        <f t="shared" si="4"/>
        <v>3</v>
      </c>
      <c r="M13" s="24">
        <f t="shared" si="4"/>
        <v>2</v>
      </c>
      <c r="N13" s="24">
        <f t="shared" si="4"/>
        <v>3</v>
      </c>
      <c r="O13" s="24">
        <f t="shared" si="4"/>
        <v>1</v>
      </c>
      <c r="P13" s="24">
        <f t="shared" si="4"/>
        <v>3</v>
      </c>
      <c r="Q13" s="24">
        <f t="shared" si="4"/>
        <v>0</v>
      </c>
      <c r="R13" s="24">
        <f t="shared" si="4"/>
        <v>1</v>
      </c>
      <c r="S13" s="24">
        <f t="shared" si="4"/>
        <v>1</v>
      </c>
      <c r="T13" s="15"/>
      <c r="U13" s="24"/>
      <c r="V13" s="157"/>
      <c r="W13" s="162"/>
      <c r="X13" s="144"/>
      <c r="Y13" s="155"/>
      <c r="Z13" s="147"/>
    </row>
    <row r="14" spans="1:26" s="16" customFormat="1" ht="48" x14ac:dyDescent="0.25">
      <c r="A14" s="219"/>
      <c r="B14" s="200"/>
      <c r="C14" s="218"/>
      <c r="D14" s="214"/>
      <c r="E14" s="216"/>
      <c r="F14" s="225"/>
      <c r="G14" s="214"/>
      <c r="H14" s="214"/>
      <c r="I14" s="49" t="s">
        <v>204</v>
      </c>
      <c r="J14" s="24" t="s">
        <v>22</v>
      </c>
      <c r="K14" s="24">
        <f t="shared" ref="K14:S14" si="5">IF(K17=0,0,IF(K17&lt;25,1,IF(K17&gt;51,3,2)))</f>
        <v>2</v>
      </c>
      <c r="L14" s="24">
        <f t="shared" si="5"/>
        <v>2</v>
      </c>
      <c r="M14" s="24">
        <f t="shared" si="5"/>
        <v>3</v>
      </c>
      <c r="N14" s="24">
        <f t="shared" si="5"/>
        <v>2</v>
      </c>
      <c r="O14" s="24">
        <f t="shared" si="5"/>
        <v>3</v>
      </c>
      <c r="P14" s="24">
        <f t="shared" si="5"/>
        <v>2</v>
      </c>
      <c r="Q14" s="24">
        <f t="shared" si="5"/>
        <v>1</v>
      </c>
      <c r="R14" s="24">
        <f t="shared" si="5"/>
        <v>2</v>
      </c>
      <c r="S14" s="24">
        <f t="shared" si="5"/>
        <v>2</v>
      </c>
      <c r="T14" s="15"/>
      <c r="U14" s="24"/>
      <c r="V14" s="157"/>
      <c r="W14" s="162"/>
      <c r="X14" s="144"/>
      <c r="Y14" s="155"/>
      <c r="Z14" s="147"/>
    </row>
    <row r="15" spans="1:26" s="27" customFormat="1" ht="25.5" customHeight="1" x14ac:dyDescent="0.25">
      <c r="A15" s="219"/>
      <c r="B15" s="200"/>
      <c r="C15" s="42" t="s">
        <v>27</v>
      </c>
      <c r="D15" s="214"/>
      <c r="E15" s="216"/>
      <c r="F15" s="225"/>
      <c r="G15" s="214"/>
      <c r="H15" s="214"/>
      <c r="I15" s="221"/>
      <c r="J15" s="43" t="s">
        <v>23</v>
      </c>
      <c r="K15" s="28">
        <v>52.8</v>
      </c>
      <c r="L15" s="28">
        <v>40.200000000000003</v>
      </c>
      <c r="M15" s="28">
        <v>48.6</v>
      </c>
      <c r="N15" s="28">
        <v>35.700000000000003</v>
      </c>
      <c r="O15" s="28">
        <v>58.3</v>
      </c>
      <c r="P15" s="28">
        <v>63.4</v>
      </c>
      <c r="Q15" s="28">
        <v>100</v>
      </c>
      <c r="R15" s="28">
        <v>40.799999999999997</v>
      </c>
      <c r="S15" s="28">
        <v>20.6</v>
      </c>
      <c r="T15" s="80"/>
      <c r="U15" s="43"/>
      <c r="V15" s="63"/>
      <c r="W15" s="162">
        <v>60.5</v>
      </c>
      <c r="X15" s="144">
        <v>41.5</v>
      </c>
      <c r="Y15" s="153">
        <v>39.26487747957993</v>
      </c>
      <c r="Z15" s="148">
        <v>47.4</v>
      </c>
    </row>
    <row r="16" spans="1:26" s="27" customFormat="1" ht="22.5" customHeight="1" x14ac:dyDescent="0.25">
      <c r="A16" s="219"/>
      <c r="B16" s="200"/>
      <c r="C16" s="42" t="s">
        <v>28</v>
      </c>
      <c r="D16" s="214"/>
      <c r="E16" s="216"/>
      <c r="F16" s="225"/>
      <c r="G16" s="214"/>
      <c r="H16" s="214"/>
      <c r="I16" s="221"/>
      <c r="J16" s="43" t="s">
        <v>23</v>
      </c>
      <c r="K16" s="28">
        <v>74.900000000000006</v>
      </c>
      <c r="L16" s="28">
        <v>55.9</v>
      </c>
      <c r="M16" s="28">
        <v>44.5</v>
      </c>
      <c r="N16" s="28">
        <v>59.7</v>
      </c>
      <c r="O16" s="28">
        <v>14.7</v>
      </c>
      <c r="P16" s="28">
        <v>70.599999999999994</v>
      </c>
      <c r="Q16" s="28">
        <v>0</v>
      </c>
      <c r="R16" s="28">
        <v>7.5</v>
      </c>
      <c r="S16" s="28">
        <v>20</v>
      </c>
      <c r="T16" s="80"/>
      <c r="U16" s="43"/>
      <c r="V16" s="63"/>
      <c r="W16" s="162">
        <v>64.599999999999994</v>
      </c>
      <c r="X16" s="144">
        <v>46.5</v>
      </c>
      <c r="Y16" s="153">
        <v>92.2</v>
      </c>
      <c r="Z16" s="148">
        <v>51.4</v>
      </c>
    </row>
    <row r="17" spans="1:26" s="27" customFormat="1" ht="33.75" customHeight="1" x14ac:dyDescent="0.25">
      <c r="A17" s="219"/>
      <c r="B17" s="200"/>
      <c r="C17" s="42" t="s">
        <v>189</v>
      </c>
      <c r="D17" s="214"/>
      <c r="E17" s="216"/>
      <c r="F17" s="225"/>
      <c r="G17" s="214"/>
      <c r="H17" s="214"/>
      <c r="I17" s="221"/>
      <c r="J17" s="43" t="s">
        <v>23</v>
      </c>
      <c r="K17" s="28">
        <v>39.5</v>
      </c>
      <c r="L17" s="28">
        <v>44.1</v>
      </c>
      <c r="M17" s="28">
        <v>60.9</v>
      </c>
      <c r="N17" s="28">
        <v>26.5</v>
      </c>
      <c r="O17" s="28">
        <v>55</v>
      </c>
      <c r="P17" s="28">
        <v>42.1</v>
      </c>
      <c r="Q17" s="28">
        <v>3.5</v>
      </c>
      <c r="R17" s="28">
        <v>25</v>
      </c>
      <c r="S17" s="28">
        <v>29.6</v>
      </c>
      <c r="T17" s="80"/>
      <c r="U17" s="43"/>
      <c r="V17" s="63"/>
      <c r="W17" s="162">
        <v>72.400000000000006</v>
      </c>
      <c r="X17" s="144">
        <v>63.7</v>
      </c>
      <c r="Y17" s="153">
        <v>87.388334209143451</v>
      </c>
      <c r="Z17" s="148">
        <v>36.299999999999997</v>
      </c>
    </row>
    <row r="18" spans="1:26" s="16" customFormat="1" ht="46.5" customHeight="1" x14ac:dyDescent="0.25">
      <c r="A18" s="219"/>
      <c r="B18" s="200"/>
      <c r="C18" s="42" t="s">
        <v>190</v>
      </c>
      <c r="D18" s="214" t="s">
        <v>31</v>
      </c>
      <c r="E18" s="216" t="s">
        <v>26</v>
      </c>
      <c r="F18" s="216"/>
      <c r="G18" s="214" t="s">
        <v>21</v>
      </c>
      <c r="H18" s="214" t="s">
        <v>21</v>
      </c>
      <c r="I18" s="226" t="s">
        <v>32</v>
      </c>
      <c r="J18" s="24" t="s">
        <v>22</v>
      </c>
      <c r="K18" s="24">
        <f t="shared" ref="K18:S18" si="6">(K19+K20+K21)*1</f>
        <v>3</v>
      </c>
      <c r="L18" s="24">
        <f t="shared" si="6"/>
        <v>2</v>
      </c>
      <c r="M18" s="24">
        <f t="shared" si="6"/>
        <v>1</v>
      </c>
      <c r="N18" s="24">
        <f t="shared" si="6"/>
        <v>2</v>
      </c>
      <c r="O18" s="24">
        <f t="shared" si="6"/>
        <v>2</v>
      </c>
      <c r="P18" s="24">
        <f t="shared" si="6"/>
        <v>2</v>
      </c>
      <c r="Q18" s="24">
        <f t="shared" si="6"/>
        <v>0</v>
      </c>
      <c r="R18" s="24">
        <f t="shared" si="6"/>
        <v>0</v>
      </c>
      <c r="S18" s="24">
        <f t="shared" si="6"/>
        <v>0</v>
      </c>
      <c r="T18" s="15"/>
      <c r="U18" s="24"/>
      <c r="V18" s="157"/>
      <c r="W18" s="162">
        <v>4</v>
      </c>
      <c r="X18" s="144"/>
      <c r="Y18" s="155"/>
      <c r="Z18" s="147"/>
    </row>
    <row r="19" spans="1:26" s="27" customFormat="1" ht="25.5" customHeight="1" x14ac:dyDescent="0.25">
      <c r="A19" s="219"/>
      <c r="B19" s="200"/>
      <c r="C19" s="42" t="s">
        <v>136</v>
      </c>
      <c r="D19" s="214"/>
      <c r="E19" s="216"/>
      <c r="F19" s="216"/>
      <c r="G19" s="214"/>
      <c r="H19" s="214"/>
      <c r="I19" s="226"/>
      <c r="J19" s="43" t="s">
        <v>33</v>
      </c>
      <c r="K19" s="43">
        <v>2</v>
      </c>
      <c r="L19" s="43">
        <v>2</v>
      </c>
      <c r="M19" s="43">
        <v>1</v>
      </c>
      <c r="N19" s="43">
        <v>2</v>
      </c>
      <c r="O19" s="43">
        <v>1</v>
      </c>
      <c r="P19" s="43">
        <v>2</v>
      </c>
      <c r="Q19" s="43">
        <v>0</v>
      </c>
      <c r="R19" s="43">
        <v>0</v>
      </c>
      <c r="S19" s="43">
        <v>0</v>
      </c>
      <c r="T19" s="26"/>
      <c r="U19" s="43"/>
      <c r="V19" s="63"/>
      <c r="W19" s="162"/>
      <c r="X19" s="144">
        <v>9</v>
      </c>
      <c r="Y19" s="155">
        <v>14</v>
      </c>
      <c r="Z19" s="147">
        <v>10</v>
      </c>
    </row>
    <row r="20" spans="1:26" s="27" customFormat="1" ht="24.75" customHeight="1" x14ac:dyDescent="0.25">
      <c r="A20" s="219"/>
      <c r="B20" s="200"/>
      <c r="C20" s="42" t="s">
        <v>28</v>
      </c>
      <c r="D20" s="214"/>
      <c r="E20" s="216"/>
      <c r="F20" s="216"/>
      <c r="G20" s="214"/>
      <c r="H20" s="214"/>
      <c r="I20" s="226"/>
      <c r="J20" s="43" t="s">
        <v>33</v>
      </c>
      <c r="K20" s="43">
        <v>1</v>
      </c>
      <c r="L20" s="43">
        <v>0</v>
      </c>
      <c r="M20" s="43">
        <v>0</v>
      </c>
      <c r="N20" s="43">
        <v>0</v>
      </c>
      <c r="O20" s="43">
        <v>1</v>
      </c>
      <c r="P20" s="43">
        <v>0</v>
      </c>
      <c r="Q20" s="43">
        <v>0</v>
      </c>
      <c r="R20" s="43">
        <v>0</v>
      </c>
      <c r="S20" s="43">
        <v>0</v>
      </c>
      <c r="T20" s="26"/>
      <c r="U20" s="43"/>
      <c r="V20" s="63"/>
      <c r="W20" s="162"/>
      <c r="X20" s="144">
        <v>8</v>
      </c>
      <c r="Y20" s="155">
        <v>1</v>
      </c>
      <c r="Z20" s="147">
        <v>2</v>
      </c>
    </row>
    <row r="21" spans="1:26" s="27" customFormat="1" ht="29.25" customHeight="1" x14ac:dyDescent="0.25">
      <c r="A21" s="219"/>
      <c r="B21" s="200"/>
      <c r="C21" s="42" t="s">
        <v>131</v>
      </c>
      <c r="D21" s="215"/>
      <c r="E21" s="215"/>
      <c r="F21" s="225"/>
      <c r="G21" s="215"/>
      <c r="H21" s="215"/>
      <c r="I21" s="226"/>
      <c r="J21" s="43" t="s">
        <v>33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26"/>
      <c r="U21" s="43"/>
      <c r="V21" s="63"/>
      <c r="W21" s="162"/>
      <c r="X21" s="144">
        <v>1</v>
      </c>
      <c r="Y21" s="155">
        <v>1</v>
      </c>
      <c r="Z21" s="147">
        <v>0</v>
      </c>
    </row>
    <row r="22" spans="1:26" s="16" customFormat="1" ht="15.75" x14ac:dyDescent="0.25">
      <c r="A22" s="219"/>
      <c r="B22" s="200"/>
      <c r="C22" s="217" t="s">
        <v>173</v>
      </c>
      <c r="D22" s="214" t="s">
        <v>172</v>
      </c>
      <c r="E22" s="216" t="s">
        <v>26</v>
      </c>
      <c r="F22" s="216"/>
      <c r="G22" s="214" t="s">
        <v>21</v>
      </c>
      <c r="H22" s="214" t="s">
        <v>21</v>
      </c>
      <c r="I22" s="226" t="s">
        <v>34</v>
      </c>
      <c r="J22" s="24" t="s">
        <v>22</v>
      </c>
      <c r="K22" s="24">
        <f t="shared" ref="K22:S22" si="7">IF(K23=0,0,IF(K23&lt;3,2,IF(K23&gt;8,4,3)))</f>
        <v>4</v>
      </c>
      <c r="L22" s="24">
        <f t="shared" si="7"/>
        <v>3</v>
      </c>
      <c r="M22" s="24">
        <f t="shared" si="7"/>
        <v>3</v>
      </c>
      <c r="N22" s="24">
        <f t="shared" si="7"/>
        <v>3</v>
      </c>
      <c r="O22" s="24">
        <f t="shared" si="7"/>
        <v>3</v>
      </c>
      <c r="P22" s="24">
        <f t="shared" si="7"/>
        <v>0</v>
      </c>
      <c r="Q22" s="24">
        <f t="shared" si="7"/>
        <v>2</v>
      </c>
      <c r="R22" s="24">
        <f t="shared" si="7"/>
        <v>0</v>
      </c>
      <c r="S22" s="24">
        <f t="shared" si="7"/>
        <v>0</v>
      </c>
      <c r="T22" s="15"/>
      <c r="U22" s="24"/>
      <c r="V22" s="157"/>
      <c r="W22" s="162"/>
      <c r="X22" s="144"/>
      <c r="Y22" s="155"/>
      <c r="Z22" s="147"/>
    </row>
    <row r="23" spans="1:26" s="27" customFormat="1" ht="27.75" customHeight="1" thickBot="1" x14ac:dyDescent="0.3">
      <c r="A23" s="220"/>
      <c r="B23" s="201"/>
      <c r="C23" s="229"/>
      <c r="D23" s="228"/>
      <c r="E23" s="230"/>
      <c r="F23" s="231"/>
      <c r="G23" s="228"/>
      <c r="H23" s="228"/>
      <c r="I23" s="227"/>
      <c r="J23" s="81" t="s">
        <v>33</v>
      </c>
      <c r="K23" s="81">
        <v>13</v>
      </c>
      <c r="L23" s="81">
        <v>4</v>
      </c>
      <c r="M23" s="81">
        <v>3</v>
      </c>
      <c r="N23" s="81">
        <v>7</v>
      </c>
      <c r="O23" s="81">
        <v>5</v>
      </c>
      <c r="P23" s="81">
        <v>0</v>
      </c>
      <c r="Q23" s="81">
        <v>1</v>
      </c>
      <c r="R23" s="81">
        <v>0</v>
      </c>
      <c r="S23" s="81">
        <v>0</v>
      </c>
      <c r="T23" s="67"/>
      <c r="U23" s="81"/>
      <c r="V23" s="82"/>
      <c r="W23" s="164">
        <v>33</v>
      </c>
      <c r="X23" s="145">
        <v>32</v>
      </c>
      <c r="Y23" s="165">
        <v>32</v>
      </c>
      <c r="Z23" s="149">
        <v>33</v>
      </c>
    </row>
    <row r="24" spans="1:26" x14ac:dyDescent="0.25">
      <c r="K24" s="83"/>
      <c r="L24" s="83"/>
      <c r="M24" s="83"/>
      <c r="N24" s="83"/>
      <c r="O24" s="83"/>
      <c r="P24" s="83"/>
      <c r="Q24" s="83"/>
      <c r="R24" s="83"/>
      <c r="S24" s="83"/>
      <c r="T24" s="35"/>
    </row>
    <row r="25" spans="1:26" x14ac:dyDescent="0.25">
      <c r="K25" s="83"/>
      <c r="L25" s="83"/>
      <c r="M25" s="83"/>
      <c r="N25" s="83"/>
      <c r="O25" s="83"/>
      <c r="P25" s="83"/>
      <c r="Q25" s="83"/>
      <c r="R25" s="83"/>
      <c r="S25" s="83"/>
      <c r="T25" s="65"/>
    </row>
    <row r="26" spans="1:26" x14ac:dyDescent="0.25">
      <c r="K26" s="83"/>
      <c r="L26" s="84"/>
      <c r="M26" s="84"/>
      <c r="N26" s="84"/>
      <c r="O26" s="84"/>
      <c r="P26" s="84"/>
      <c r="Q26" s="84"/>
      <c r="R26" s="84"/>
      <c r="S26" s="84"/>
      <c r="T26" s="66"/>
    </row>
    <row r="27" spans="1:26" x14ac:dyDescent="0.25">
      <c r="T27" s="35"/>
    </row>
    <row r="28" spans="1:26" x14ac:dyDescent="0.25">
      <c r="T28" s="35"/>
    </row>
  </sheetData>
  <mergeCells count="40">
    <mergeCell ref="C22:C23"/>
    <mergeCell ref="D22:D23"/>
    <mergeCell ref="E22:E23"/>
    <mergeCell ref="F22:F23"/>
    <mergeCell ref="G22:G23"/>
    <mergeCell ref="I22:I23"/>
    <mergeCell ref="H22:H23"/>
    <mergeCell ref="F18:F21"/>
    <mergeCell ref="G18:G21"/>
    <mergeCell ref="H18:H21"/>
    <mergeCell ref="I18:I21"/>
    <mergeCell ref="H12:H17"/>
    <mergeCell ref="I15:I17"/>
    <mergeCell ref="C6:C8"/>
    <mergeCell ref="D6:D11"/>
    <mergeCell ref="E6:E11"/>
    <mergeCell ref="F6:F11"/>
    <mergeCell ref="G6:G11"/>
    <mergeCell ref="H6:H11"/>
    <mergeCell ref="I9:I11"/>
    <mergeCell ref="D12:D17"/>
    <mergeCell ref="E12:E17"/>
    <mergeCell ref="F12:F17"/>
    <mergeCell ref="G12:G17"/>
    <mergeCell ref="E1:H1"/>
    <mergeCell ref="K4:S4"/>
    <mergeCell ref="U4:Z4"/>
    <mergeCell ref="B6:B23"/>
    <mergeCell ref="A3:H3"/>
    <mergeCell ref="A4:A5"/>
    <mergeCell ref="B4:B5"/>
    <mergeCell ref="C4:C5"/>
    <mergeCell ref="D4:D5"/>
    <mergeCell ref="E4:E5"/>
    <mergeCell ref="F4:H4"/>
    <mergeCell ref="I4:J5"/>
    <mergeCell ref="D18:D21"/>
    <mergeCell ref="E18:E21"/>
    <mergeCell ref="C12:C14"/>
    <mergeCell ref="A6:A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Y233"/>
  <sheetViews>
    <sheetView zoomScale="80" zoomScaleNormal="80" workbookViewId="0">
      <pane xSplit="10" ySplit="3" topLeftCell="P42" activePane="bottomRight" state="frozen"/>
      <selection pane="topRight" activeCell="K1" sqref="K1"/>
      <selection pane="bottomLeft" activeCell="A4" sqref="A4"/>
      <selection pane="bottomRight" activeCell="C4" sqref="C4:C57"/>
    </sheetView>
  </sheetViews>
  <sheetFormatPr defaultRowHeight="15.75" x14ac:dyDescent="0.25"/>
  <cols>
    <col min="1" max="1" width="12" customWidth="1"/>
    <col min="2" max="2" width="9.5703125" customWidth="1"/>
    <col min="3" max="3" width="28.5703125" customWidth="1"/>
    <col min="4" max="4" width="30.140625" customWidth="1"/>
    <col min="5" max="5" width="9.28515625" bestFit="1" customWidth="1"/>
    <col min="9" max="9" width="20.85546875" customWidth="1"/>
    <col min="11" max="11" width="12.42578125" customWidth="1"/>
    <col min="12" max="16" width="9.28515625" bestFit="1" customWidth="1"/>
    <col min="17" max="17" width="12.140625" customWidth="1"/>
    <col min="18" max="18" width="10.7109375" bestFit="1" customWidth="1"/>
    <col min="19" max="19" width="9.28515625" bestFit="1" customWidth="1"/>
    <col min="20" max="22" width="0" hidden="1" customWidth="1"/>
    <col min="23" max="23" width="9.28515625" bestFit="1" customWidth="1"/>
    <col min="24" max="24" width="9.28515625" customWidth="1"/>
    <col min="25" max="25" width="7.42578125" style="93" customWidth="1"/>
  </cols>
  <sheetData>
    <row r="1" spans="1:25" ht="16.5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91"/>
    </row>
    <row r="2" spans="1:25" ht="36.75" customHeight="1" x14ac:dyDescent="0.25">
      <c r="A2" s="279" t="s">
        <v>138</v>
      </c>
      <c r="B2" s="281" t="s">
        <v>1</v>
      </c>
      <c r="C2" s="283" t="s">
        <v>2</v>
      </c>
      <c r="D2" s="285" t="s">
        <v>3</v>
      </c>
      <c r="E2" s="285" t="s">
        <v>4</v>
      </c>
      <c r="F2" s="267" t="s">
        <v>5</v>
      </c>
      <c r="G2" s="268"/>
      <c r="H2" s="269"/>
      <c r="I2" s="262" t="s">
        <v>56</v>
      </c>
      <c r="J2" s="263"/>
      <c r="K2" s="267" t="s">
        <v>202</v>
      </c>
      <c r="L2" s="268"/>
      <c r="M2" s="268"/>
      <c r="N2" s="268"/>
      <c r="O2" s="268"/>
      <c r="P2" s="268"/>
      <c r="Q2" s="268"/>
      <c r="R2" s="268"/>
      <c r="S2" s="268"/>
      <c r="T2" s="269"/>
      <c r="U2" s="270" t="s">
        <v>7</v>
      </c>
      <c r="V2" s="271"/>
      <c r="W2" s="271"/>
      <c r="X2" s="271"/>
      <c r="Y2" s="272"/>
    </row>
    <row r="3" spans="1:25" ht="119.25" customHeight="1" thickBot="1" x14ac:dyDescent="0.3">
      <c r="A3" s="280"/>
      <c r="B3" s="282"/>
      <c r="C3" s="284"/>
      <c r="D3" s="286"/>
      <c r="E3" s="286"/>
      <c r="F3" s="110" t="s">
        <v>8</v>
      </c>
      <c r="G3" s="110" t="s">
        <v>9</v>
      </c>
      <c r="H3" s="110" t="s">
        <v>10</v>
      </c>
      <c r="I3" s="264"/>
      <c r="J3" s="265"/>
      <c r="K3" s="109" t="s">
        <v>192</v>
      </c>
      <c r="L3" s="109" t="s">
        <v>11</v>
      </c>
      <c r="M3" s="109" t="s">
        <v>12</v>
      </c>
      <c r="N3" s="109" t="s">
        <v>13</v>
      </c>
      <c r="O3" s="109" t="s">
        <v>14</v>
      </c>
      <c r="P3" s="109" t="s">
        <v>15</v>
      </c>
      <c r="Q3" s="109" t="s">
        <v>16</v>
      </c>
      <c r="R3" s="109" t="s">
        <v>17</v>
      </c>
      <c r="S3" s="109" t="s">
        <v>113</v>
      </c>
      <c r="T3" s="109" t="s">
        <v>112</v>
      </c>
      <c r="U3" s="111" t="s">
        <v>18</v>
      </c>
      <c r="V3" s="110" t="s">
        <v>19</v>
      </c>
      <c r="W3" s="110" t="s">
        <v>182</v>
      </c>
      <c r="X3" s="112" t="s">
        <v>180</v>
      </c>
      <c r="Y3" s="112" t="s">
        <v>220</v>
      </c>
    </row>
    <row r="4" spans="1:25" s="16" customFormat="1" ht="21.75" customHeight="1" x14ac:dyDescent="0.25">
      <c r="A4" s="290" t="s">
        <v>144</v>
      </c>
      <c r="B4" s="287" t="s">
        <v>142</v>
      </c>
      <c r="C4" s="370" t="s">
        <v>57</v>
      </c>
      <c r="D4" s="247" t="s">
        <v>58</v>
      </c>
      <c r="E4" s="247" t="s">
        <v>59</v>
      </c>
      <c r="F4" s="273"/>
      <c r="G4" s="247" t="s">
        <v>21</v>
      </c>
      <c r="H4" s="247" t="s">
        <v>21</v>
      </c>
      <c r="I4" s="273" t="s">
        <v>176</v>
      </c>
      <c r="J4" s="106" t="s">
        <v>22</v>
      </c>
      <c r="K4" s="107">
        <v>2</v>
      </c>
      <c r="L4" s="107">
        <f t="shared" ref="L4:R4" si="0">IF(L5&lt;60,0,IF(L5&gt;80,3,2))</f>
        <v>0</v>
      </c>
      <c r="M4" s="107">
        <v>2</v>
      </c>
      <c r="N4" s="107">
        <v>2</v>
      </c>
      <c r="O4" s="107">
        <f t="shared" si="0"/>
        <v>0</v>
      </c>
      <c r="P4" s="107">
        <f t="shared" si="0"/>
        <v>0</v>
      </c>
      <c r="Q4" s="107">
        <v>2</v>
      </c>
      <c r="R4" s="107">
        <f t="shared" si="0"/>
        <v>0</v>
      </c>
      <c r="S4" s="107">
        <v>2</v>
      </c>
      <c r="T4" s="107"/>
      <c r="U4" s="107"/>
      <c r="V4" s="106"/>
      <c r="W4" s="107"/>
      <c r="X4" s="167"/>
      <c r="Y4" s="108"/>
    </row>
    <row r="5" spans="1:25" s="27" customFormat="1" ht="25.5" customHeight="1" x14ac:dyDescent="0.25">
      <c r="A5" s="291"/>
      <c r="B5" s="288"/>
      <c r="C5" s="252"/>
      <c r="D5" s="226"/>
      <c r="E5" s="226"/>
      <c r="F5" s="247"/>
      <c r="G5" s="226"/>
      <c r="H5" s="226"/>
      <c r="I5" s="247"/>
      <c r="J5" s="6" t="s">
        <v>23</v>
      </c>
      <c r="K5" s="178">
        <v>0.78600000000000003</v>
      </c>
      <c r="L5" s="178">
        <v>0.52100000000000002</v>
      </c>
      <c r="M5" s="178">
        <v>0.627</v>
      </c>
      <c r="N5" s="178">
        <v>0.60299999999999998</v>
      </c>
      <c r="O5" s="178">
        <v>0.54400000000000004</v>
      </c>
      <c r="P5" s="178">
        <v>0.13300000000000001</v>
      </c>
      <c r="Q5" s="178">
        <v>0.75</v>
      </c>
      <c r="R5" s="178">
        <v>3.7999999999999999E-2</v>
      </c>
      <c r="S5" s="178">
        <v>0.69599999999999995</v>
      </c>
      <c r="T5" s="36"/>
      <c r="U5" s="31"/>
      <c r="V5" s="49"/>
      <c r="W5" s="31">
        <v>51.5</v>
      </c>
      <c r="X5" s="168">
        <v>57.999999999999993</v>
      </c>
      <c r="Y5" s="92">
        <v>58.2</v>
      </c>
    </row>
    <row r="6" spans="1:25" ht="24" customHeight="1" x14ac:dyDescent="0.25">
      <c r="A6" s="291"/>
      <c r="B6" s="288"/>
      <c r="C6" s="251" t="s">
        <v>221</v>
      </c>
      <c r="D6" s="246" t="s">
        <v>222</v>
      </c>
      <c r="E6" s="246" t="s">
        <v>117</v>
      </c>
      <c r="F6" s="246" t="s">
        <v>21</v>
      </c>
      <c r="G6" s="246" t="s">
        <v>21</v>
      </c>
      <c r="H6" s="246" t="s">
        <v>21</v>
      </c>
      <c r="I6" s="246" t="s">
        <v>156</v>
      </c>
      <c r="J6" s="3" t="s">
        <v>22</v>
      </c>
      <c r="K6" s="4">
        <f>IF(K7=0,0,IF(K7&lt;15,2,3))</f>
        <v>3</v>
      </c>
      <c r="L6" s="4">
        <f t="shared" ref="L6:S6" si="1">IF(L7=0,0,IF(L7&lt;15,2,3))</f>
        <v>3</v>
      </c>
      <c r="M6" s="4">
        <f t="shared" si="1"/>
        <v>3</v>
      </c>
      <c r="N6" s="4">
        <f t="shared" si="1"/>
        <v>3</v>
      </c>
      <c r="O6" s="4">
        <f t="shared" si="1"/>
        <v>3</v>
      </c>
      <c r="P6" s="4">
        <f t="shared" si="1"/>
        <v>3</v>
      </c>
      <c r="Q6" s="4">
        <f t="shared" si="1"/>
        <v>3</v>
      </c>
      <c r="R6" s="4">
        <f t="shared" si="1"/>
        <v>3</v>
      </c>
      <c r="S6" s="4">
        <f t="shared" si="1"/>
        <v>3</v>
      </c>
      <c r="T6" s="4"/>
      <c r="U6" s="5"/>
      <c r="V6" s="51"/>
      <c r="W6" s="5"/>
      <c r="X6" s="169"/>
      <c r="Y6" s="94"/>
    </row>
    <row r="7" spans="1:25" x14ac:dyDescent="0.25">
      <c r="A7" s="291"/>
      <c r="B7" s="288"/>
      <c r="C7" s="252"/>
      <c r="D7" s="247"/>
      <c r="E7" s="247"/>
      <c r="F7" s="247"/>
      <c r="G7" s="247"/>
      <c r="H7" s="247"/>
      <c r="I7" s="247"/>
      <c r="J7" s="51" t="s">
        <v>23</v>
      </c>
      <c r="K7" s="6">
        <v>16.8</v>
      </c>
      <c r="L7" s="6">
        <v>25</v>
      </c>
      <c r="M7" s="6">
        <v>20.3</v>
      </c>
      <c r="N7" s="6">
        <v>19.8</v>
      </c>
      <c r="O7" s="6">
        <v>25</v>
      </c>
      <c r="P7" s="6">
        <v>31.8</v>
      </c>
      <c r="Q7" s="6">
        <v>38.5</v>
      </c>
      <c r="R7" s="6">
        <v>52.2</v>
      </c>
      <c r="S7" s="6">
        <v>26.4</v>
      </c>
      <c r="T7" s="95"/>
      <c r="U7" s="5"/>
      <c r="V7" s="51"/>
      <c r="W7" s="5">
        <v>16.600000000000001</v>
      </c>
      <c r="X7" s="170">
        <v>17.738791423001949</v>
      </c>
      <c r="Y7" s="96">
        <v>25.1</v>
      </c>
    </row>
    <row r="8" spans="1:25" ht="51" customHeight="1" x14ac:dyDescent="0.25">
      <c r="A8" s="291"/>
      <c r="B8" s="288"/>
      <c r="C8" s="192" t="s">
        <v>60</v>
      </c>
      <c r="D8" s="246" t="s">
        <v>61</v>
      </c>
      <c r="E8" s="226" t="s">
        <v>62</v>
      </c>
      <c r="F8" s="246"/>
      <c r="G8" s="226" t="s">
        <v>21</v>
      </c>
      <c r="H8" s="226" t="s">
        <v>21</v>
      </c>
      <c r="I8" s="246" t="s">
        <v>63</v>
      </c>
      <c r="J8" s="3" t="s">
        <v>22</v>
      </c>
      <c r="K8" s="3">
        <v>2</v>
      </c>
      <c r="L8" s="3">
        <v>2</v>
      </c>
      <c r="M8" s="3">
        <v>2</v>
      </c>
      <c r="N8" s="3">
        <v>2</v>
      </c>
      <c r="O8" s="3">
        <v>2</v>
      </c>
      <c r="P8" s="3">
        <v>0</v>
      </c>
      <c r="Q8" s="3">
        <v>2</v>
      </c>
      <c r="R8" s="3">
        <v>0</v>
      </c>
      <c r="S8" s="3">
        <v>2</v>
      </c>
      <c r="T8" s="3"/>
      <c r="U8" s="5"/>
      <c r="V8" s="51"/>
      <c r="W8" s="5"/>
      <c r="X8" s="169"/>
      <c r="Y8" s="94"/>
    </row>
    <row r="9" spans="1:25" ht="15" customHeight="1" x14ac:dyDescent="0.25">
      <c r="A9" s="291"/>
      <c r="B9" s="288"/>
      <c r="C9" s="251" t="s">
        <v>223</v>
      </c>
      <c r="D9" s="273"/>
      <c r="E9" s="226"/>
      <c r="F9" s="273"/>
      <c r="G9" s="226"/>
      <c r="H9" s="226"/>
      <c r="I9" s="273"/>
      <c r="J9" s="51" t="s">
        <v>33</v>
      </c>
      <c r="K9" s="51">
        <v>3</v>
      </c>
      <c r="L9" s="51">
        <v>2</v>
      </c>
      <c r="M9" s="51">
        <v>3</v>
      </c>
      <c r="N9" s="51">
        <v>2</v>
      </c>
      <c r="O9" s="51">
        <v>3</v>
      </c>
      <c r="P9" s="51">
        <v>0</v>
      </c>
      <c r="Q9" s="51">
        <v>3</v>
      </c>
      <c r="R9" s="51">
        <v>0</v>
      </c>
      <c r="S9" s="51">
        <v>2</v>
      </c>
      <c r="T9" s="49"/>
      <c r="U9" s="5"/>
      <c r="V9" s="51"/>
      <c r="W9" s="5"/>
      <c r="X9" s="169"/>
      <c r="Y9" s="94"/>
    </row>
    <row r="10" spans="1:25" ht="15" x14ac:dyDescent="0.25">
      <c r="A10" s="291"/>
      <c r="B10" s="288"/>
      <c r="C10" s="371"/>
      <c r="D10" s="273"/>
      <c r="E10" s="226"/>
      <c r="F10" s="273"/>
      <c r="G10" s="226"/>
      <c r="H10" s="226"/>
      <c r="I10" s="273"/>
      <c r="J10" s="234" t="s">
        <v>23</v>
      </c>
      <c r="K10" s="232">
        <v>100</v>
      </c>
      <c r="L10" s="232">
        <v>50</v>
      </c>
      <c r="M10" s="232">
        <v>100</v>
      </c>
      <c r="N10" s="232">
        <v>60</v>
      </c>
      <c r="O10" s="232">
        <v>60</v>
      </c>
      <c r="P10" s="232">
        <v>0</v>
      </c>
      <c r="Q10" s="232">
        <v>75</v>
      </c>
      <c r="R10" s="232">
        <v>0</v>
      </c>
      <c r="S10" s="232">
        <v>50</v>
      </c>
      <c r="T10" s="88"/>
      <c r="U10" s="5"/>
      <c r="V10" s="166"/>
      <c r="W10" s="274">
        <v>21</v>
      </c>
      <c r="X10" s="275">
        <v>50</v>
      </c>
      <c r="Y10" s="277">
        <v>50</v>
      </c>
    </row>
    <row r="11" spans="1:25" ht="15" x14ac:dyDescent="0.25">
      <c r="A11" s="291"/>
      <c r="B11" s="288"/>
      <c r="C11" s="192"/>
      <c r="D11" s="247"/>
      <c r="E11" s="226"/>
      <c r="F11" s="247"/>
      <c r="G11" s="226"/>
      <c r="H11" s="226"/>
      <c r="I11" s="247"/>
      <c r="J11" s="235"/>
      <c r="K11" s="233"/>
      <c r="L11" s="233"/>
      <c r="M11" s="233"/>
      <c r="N11" s="233"/>
      <c r="O11" s="233"/>
      <c r="P11" s="233"/>
      <c r="Q11" s="233"/>
      <c r="R11" s="233"/>
      <c r="S11" s="233"/>
      <c r="T11" s="88"/>
      <c r="U11" s="5"/>
      <c r="V11" s="51"/>
      <c r="W11" s="235"/>
      <c r="X11" s="276"/>
      <c r="Y11" s="278"/>
    </row>
    <row r="12" spans="1:25" s="16" customFormat="1" ht="15" customHeight="1" x14ac:dyDescent="0.25">
      <c r="A12" s="291"/>
      <c r="B12" s="288"/>
      <c r="C12" s="251" t="s">
        <v>64</v>
      </c>
      <c r="D12" s="246" t="s">
        <v>65</v>
      </c>
      <c r="E12" s="246" t="s">
        <v>62</v>
      </c>
      <c r="F12" s="246" t="s">
        <v>21</v>
      </c>
      <c r="G12" s="246" t="s">
        <v>21</v>
      </c>
      <c r="H12" s="246" t="s">
        <v>21</v>
      </c>
      <c r="I12" s="246" t="s">
        <v>157</v>
      </c>
      <c r="J12" s="25" t="s">
        <v>22</v>
      </c>
      <c r="K12" s="18">
        <f>IF(K13&gt;15,2,0)</f>
        <v>2</v>
      </c>
      <c r="L12" s="18">
        <f t="shared" ref="L12:S12" si="2">IF(L13&gt;15,2,0)</f>
        <v>2</v>
      </c>
      <c r="M12" s="18">
        <f t="shared" si="2"/>
        <v>2</v>
      </c>
      <c r="N12" s="18">
        <f t="shared" si="2"/>
        <v>2</v>
      </c>
      <c r="O12" s="18">
        <f t="shared" si="2"/>
        <v>2</v>
      </c>
      <c r="P12" s="18">
        <f t="shared" si="2"/>
        <v>0</v>
      </c>
      <c r="Q12" s="18">
        <f t="shared" si="2"/>
        <v>0</v>
      </c>
      <c r="R12" s="18">
        <f t="shared" si="2"/>
        <v>2</v>
      </c>
      <c r="S12" s="18">
        <f t="shared" si="2"/>
        <v>2</v>
      </c>
      <c r="T12" s="89"/>
      <c r="U12" s="18"/>
      <c r="V12" s="25"/>
      <c r="W12" s="18"/>
      <c r="X12" s="172"/>
      <c r="Y12" s="98"/>
    </row>
    <row r="13" spans="1:25" s="27" customFormat="1" ht="30.75" customHeight="1" x14ac:dyDescent="0.25">
      <c r="A13" s="291"/>
      <c r="B13" s="288"/>
      <c r="C13" s="252"/>
      <c r="D13" s="273"/>
      <c r="E13" s="273"/>
      <c r="F13" s="273"/>
      <c r="G13" s="273"/>
      <c r="H13" s="273"/>
      <c r="I13" s="247"/>
      <c r="J13" s="49" t="s">
        <v>23</v>
      </c>
      <c r="K13" s="30">
        <v>24</v>
      </c>
      <c r="L13" s="30">
        <v>51.8</v>
      </c>
      <c r="M13" s="30">
        <v>24.1</v>
      </c>
      <c r="N13" s="30">
        <v>44</v>
      </c>
      <c r="O13" s="30">
        <v>33.299999999999997</v>
      </c>
      <c r="P13" s="30">
        <v>4.5</v>
      </c>
      <c r="Q13" s="30">
        <v>0</v>
      </c>
      <c r="R13" s="49">
        <v>39.1</v>
      </c>
      <c r="S13" s="30">
        <v>15.1</v>
      </c>
      <c r="T13" s="60"/>
      <c r="U13" s="31"/>
      <c r="V13" s="49"/>
      <c r="W13" s="31">
        <v>24</v>
      </c>
      <c r="X13" s="170">
        <v>21.442495126705651</v>
      </c>
      <c r="Y13" s="96">
        <v>30.8</v>
      </c>
    </row>
    <row r="14" spans="1:25" x14ac:dyDescent="0.25">
      <c r="A14" s="291"/>
      <c r="B14" s="288"/>
      <c r="C14" s="251" t="s">
        <v>66</v>
      </c>
      <c r="D14" s="273"/>
      <c r="E14" s="273"/>
      <c r="F14" s="273"/>
      <c r="G14" s="273"/>
      <c r="H14" s="273"/>
      <c r="I14" s="246" t="s">
        <v>67</v>
      </c>
      <c r="J14" s="40" t="s">
        <v>22</v>
      </c>
      <c r="K14" s="40">
        <f>IF(K15&lt;10,0,IF(K15&gt;20,2,1))</f>
        <v>1</v>
      </c>
      <c r="L14" s="40">
        <f t="shared" ref="L14:S14" si="3">IF(L15&lt;10,0,IF(L15&gt;20,2,1))</f>
        <v>2</v>
      </c>
      <c r="M14" s="40">
        <f t="shared" si="3"/>
        <v>0</v>
      </c>
      <c r="N14" s="40">
        <f t="shared" si="3"/>
        <v>2</v>
      </c>
      <c r="O14" s="40">
        <f t="shared" si="3"/>
        <v>2</v>
      </c>
      <c r="P14" s="40">
        <f t="shared" si="3"/>
        <v>0</v>
      </c>
      <c r="Q14" s="40">
        <f t="shared" si="3"/>
        <v>0</v>
      </c>
      <c r="R14" s="40">
        <f t="shared" si="3"/>
        <v>0</v>
      </c>
      <c r="S14" s="40">
        <f t="shared" si="3"/>
        <v>0</v>
      </c>
      <c r="T14" s="40"/>
      <c r="U14" s="5"/>
      <c r="V14" s="51"/>
      <c r="W14" s="5"/>
      <c r="X14" s="169"/>
      <c r="Y14" s="94"/>
    </row>
    <row r="15" spans="1:25" x14ac:dyDescent="0.25">
      <c r="A15" s="291"/>
      <c r="B15" s="289"/>
      <c r="C15" s="252"/>
      <c r="D15" s="247"/>
      <c r="E15" s="247"/>
      <c r="F15" s="247"/>
      <c r="G15" s="247"/>
      <c r="H15" s="247"/>
      <c r="I15" s="247"/>
      <c r="J15" s="51" t="s">
        <v>23</v>
      </c>
      <c r="K15" s="7">
        <v>15.2</v>
      </c>
      <c r="L15" s="7">
        <v>29.5</v>
      </c>
      <c r="M15" s="7">
        <v>7.6</v>
      </c>
      <c r="N15" s="7">
        <v>23.1</v>
      </c>
      <c r="O15" s="7">
        <v>37.5</v>
      </c>
      <c r="P15" s="7">
        <v>2.2999999999999998</v>
      </c>
      <c r="Q15" s="7">
        <v>0</v>
      </c>
      <c r="R15" s="7">
        <v>6.5</v>
      </c>
      <c r="S15" s="7">
        <v>3.8</v>
      </c>
      <c r="T15" s="95"/>
      <c r="U15" s="5"/>
      <c r="V15" s="51"/>
      <c r="W15" s="5">
        <v>28</v>
      </c>
      <c r="X15" s="171">
        <v>32.4</v>
      </c>
      <c r="Y15" s="97">
        <v>18</v>
      </c>
    </row>
    <row r="16" spans="1:25" s="16" customFormat="1" ht="33.75" customHeight="1" x14ac:dyDescent="0.25">
      <c r="A16" s="291"/>
      <c r="B16" s="292" t="s">
        <v>158</v>
      </c>
      <c r="C16" s="251" t="s">
        <v>68</v>
      </c>
      <c r="D16" s="242" t="s">
        <v>124</v>
      </c>
      <c r="E16" s="242" t="s">
        <v>69</v>
      </c>
      <c r="F16" s="242"/>
      <c r="G16" s="242" t="s">
        <v>21</v>
      </c>
      <c r="H16" s="242" t="s">
        <v>21</v>
      </c>
      <c r="I16" s="242" t="s">
        <v>198</v>
      </c>
      <c r="J16" s="25" t="s">
        <v>22</v>
      </c>
      <c r="K16" s="25">
        <f>IF(K17=1.5,2,IF(K17&gt;1.5,1,IF(K17&lt;1.5,3,0)))</f>
        <v>1</v>
      </c>
      <c r="L16" s="25">
        <f t="shared" ref="L16:S16" si="4">IF(L17=1.5,2,IF(L17&gt;1.5,1,IF(L17&lt;1.5,3,0)))</f>
        <v>1</v>
      </c>
      <c r="M16" s="25">
        <f t="shared" si="4"/>
        <v>1</v>
      </c>
      <c r="N16" s="25">
        <f t="shared" si="4"/>
        <v>1</v>
      </c>
      <c r="O16" s="25">
        <f t="shared" si="4"/>
        <v>1</v>
      </c>
      <c r="P16" s="25">
        <f t="shared" si="4"/>
        <v>3</v>
      </c>
      <c r="Q16" s="25">
        <f t="shared" si="4"/>
        <v>1</v>
      </c>
      <c r="R16" s="25">
        <f t="shared" si="4"/>
        <v>3</v>
      </c>
      <c r="S16" s="25">
        <f t="shared" si="4"/>
        <v>3</v>
      </c>
      <c r="T16" s="17"/>
      <c r="U16" s="18"/>
      <c r="V16" s="25"/>
      <c r="W16" s="18"/>
      <c r="X16" s="169"/>
      <c r="Y16" s="94"/>
    </row>
    <row r="17" spans="1:25" ht="47.25" customHeight="1" x14ac:dyDescent="0.25">
      <c r="A17" s="291"/>
      <c r="B17" s="288"/>
      <c r="C17" s="252"/>
      <c r="D17" s="243"/>
      <c r="E17" s="243"/>
      <c r="F17" s="243"/>
      <c r="G17" s="243"/>
      <c r="H17" s="243"/>
      <c r="I17" s="243"/>
      <c r="J17" s="51" t="s">
        <v>23</v>
      </c>
      <c r="K17" s="6">
        <v>3.8</v>
      </c>
      <c r="L17" s="6">
        <v>3.2</v>
      </c>
      <c r="M17" s="6">
        <v>3.4</v>
      </c>
      <c r="N17" s="6">
        <v>3.9</v>
      </c>
      <c r="O17" s="6">
        <v>3.1</v>
      </c>
      <c r="P17" s="6">
        <v>0.5</v>
      </c>
      <c r="Q17" s="6">
        <v>3.3</v>
      </c>
      <c r="R17" s="6">
        <v>0.6</v>
      </c>
      <c r="S17" s="6">
        <v>0.7</v>
      </c>
      <c r="T17" s="95"/>
      <c r="U17" s="5"/>
      <c r="V17" s="51"/>
      <c r="W17" s="5">
        <v>3.8</v>
      </c>
      <c r="X17" s="170">
        <v>1.5359281437125749</v>
      </c>
      <c r="Y17" s="96">
        <v>2.04</v>
      </c>
    </row>
    <row r="18" spans="1:25" ht="47.25" customHeight="1" x14ac:dyDescent="0.25">
      <c r="A18" s="291"/>
      <c r="B18" s="288"/>
      <c r="C18" s="251" t="s">
        <v>169</v>
      </c>
      <c r="D18" s="242" t="s">
        <v>170</v>
      </c>
      <c r="E18" s="258">
        <v>42522</v>
      </c>
      <c r="F18" s="242"/>
      <c r="G18" s="242" t="s">
        <v>21</v>
      </c>
      <c r="H18" s="242" t="s">
        <v>21</v>
      </c>
      <c r="I18" s="242" t="s">
        <v>171</v>
      </c>
      <c r="J18" s="25" t="s">
        <v>22</v>
      </c>
      <c r="K18" s="25">
        <f>IF(K19=100,2,0)</f>
        <v>2</v>
      </c>
      <c r="L18" s="25">
        <f t="shared" ref="L18:S18" si="5">IF(L19=100,2,0)</f>
        <v>0</v>
      </c>
      <c r="M18" s="25">
        <f t="shared" si="5"/>
        <v>0</v>
      </c>
      <c r="N18" s="25">
        <f t="shared" si="5"/>
        <v>0</v>
      </c>
      <c r="O18" s="25">
        <f t="shared" si="5"/>
        <v>2</v>
      </c>
      <c r="P18" s="25">
        <f t="shared" si="5"/>
        <v>2</v>
      </c>
      <c r="Q18" s="25">
        <f t="shared" si="5"/>
        <v>2</v>
      </c>
      <c r="R18" s="25">
        <f t="shared" si="5"/>
        <v>2</v>
      </c>
      <c r="S18" s="25">
        <f t="shared" si="5"/>
        <v>2</v>
      </c>
      <c r="T18" s="17"/>
      <c r="U18" s="18"/>
      <c r="V18" s="25"/>
      <c r="W18" s="18"/>
      <c r="X18" s="169"/>
      <c r="Y18" s="94"/>
    </row>
    <row r="19" spans="1:25" ht="47.25" customHeight="1" x14ac:dyDescent="0.25">
      <c r="A19" s="291"/>
      <c r="B19" s="288"/>
      <c r="C19" s="253"/>
      <c r="D19" s="254"/>
      <c r="E19" s="254"/>
      <c r="F19" s="254"/>
      <c r="G19" s="254"/>
      <c r="H19" s="254"/>
      <c r="I19" s="254"/>
      <c r="J19" s="51" t="s">
        <v>23</v>
      </c>
      <c r="K19" s="90">
        <v>100</v>
      </c>
      <c r="L19" s="90">
        <v>97.3</v>
      </c>
      <c r="M19" s="90">
        <v>95</v>
      </c>
      <c r="N19" s="90">
        <v>92.1</v>
      </c>
      <c r="O19" s="90">
        <v>100</v>
      </c>
      <c r="P19" s="90">
        <v>100</v>
      </c>
      <c r="Q19" s="90">
        <v>100</v>
      </c>
      <c r="R19" s="90">
        <v>100</v>
      </c>
      <c r="S19" s="90">
        <v>100</v>
      </c>
      <c r="T19" s="95"/>
      <c r="U19" s="5"/>
      <c r="V19" s="51"/>
      <c r="W19" s="5">
        <v>91.5</v>
      </c>
      <c r="X19" s="173">
        <v>97.547644760676675</v>
      </c>
      <c r="Y19" s="99">
        <v>97.77</v>
      </c>
    </row>
    <row r="20" spans="1:25" s="16" customFormat="1" ht="26.25" customHeight="1" x14ac:dyDescent="0.25">
      <c r="A20" s="297" t="s">
        <v>145</v>
      </c>
      <c r="B20" s="239" t="s">
        <v>141</v>
      </c>
      <c r="C20" s="251" t="s">
        <v>71</v>
      </c>
      <c r="D20" s="246" t="s">
        <v>72</v>
      </c>
      <c r="E20" s="244" t="s">
        <v>73</v>
      </c>
      <c r="F20" s="246"/>
      <c r="G20" s="246"/>
      <c r="H20" s="246" t="s">
        <v>21</v>
      </c>
      <c r="I20" s="246" t="s">
        <v>74</v>
      </c>
      <c r="J20" s="25" t="s">
        <v>22</v>
      </c>
      <c r="K20" s="25">
        <v>5</v>
      </c>
      <c r="L20" s="25">
        <v>5</v>
      </c>
      <c r="M20" s="25">
        <v>5</v>
      </c>
      <c r="N20" s="25">
        <v>5</v>
      </c>
      <c r="O20" s="25">
        <v>5</v>
      </c>
      <c r="P20" s="25">
        <v>5</v>
      </c>
      <c r="Q20" s="25">
        <v>5</v>
      </c>
      <c r="R20" s="25">
        <v>5</v>
      </c>
      <c r="S20" s="25">
        <v>5</v>
      </c>
      <c r="T20" s="25"/>
      <c r="U20" s="18"/>
      <c r="V20" s="25"/>
      <c r="W20" s="18"/>
      <c r="X20" s="169"/>
      <c r="Y20" s="94"/>
    </row>
    <row r="21" spans="1:25" s="27" customFormat="1" ht="36.75" customHeight="1" x14ac:dyDescent="0.25">
      <c r="A21" s="297"/>
      <c r="B21" s="240"/>
      <c r="C21" s="252"/>
      <c r="D21" s="247"/>
      <c r="E21" s="245"/>
      <c r="F21" s="247"/>
      <c r="G21" s="247"/>
      <c r="H21" s="247"/>
      <c r="I21" s="247"/>
      <c r="J21" s="49" t="s">
        <v>23</v>
      </c>
      <c r="K21" s="49">
        <v>1</v>
      </c>
      <c r="L21" s="49">
        <v>1</v>
      </c>
      <c r="M21" s="49">
        <v>1</v>
      </c>
      <c r="N21" s="49">
        <v>1</v>
      </c>
      <c r="O21" s="49">
        <v>1</v>
      </c>
      <c r="P21" s="49">
        <v>1</v>
      </c>
      <c r="Q21" s="49">
        <v>1</v>
      </c>
      <c r="R21" s="49">
        <v>1</v>
      </c>
      <c r="S21" s="49">
        <v>1</v>
      </c>
      <c r="T21" s="49"/>
      <c r="U21" s="31"/>
      <c r="V21" s="49"/>
      <c r="W21" s="31">
        <v>100</v>
      </c>
      <c r="X21" s="169">
        <v>100</v>
      </c>
      <c r="Y21" s="94">
        <v>100</v>
      </c>
    </row>
    <row r="22" spans="1:25" s="27" customFormat="1" ht="36.75" customHeight="1" x14ac:dyDescent="0.25">
      <c r="A22" s="297"/>
      <c r="B22" s="240"/>
      <c r="C22" s="251" t="s">
        <v>207</v>
      </c>
      <c r="D22" s="246" t="s">
        <v>163</v>
      </c>
      <c r="E22" s="244"/>
      <c r="F22" s="246"/>
      <c r="G22" s="246" t="s">
        <v>21</v>
      </c>
      <c r="H22" s="246" t="s">
        <v>21</v>
      </c>
      <c r="I22" s="246" t="s">
        <v>162</v>
      </c>
      <c r="J22" s="25" t="s">
        <v>22</v>
      </c>
      <c r="K22" s="25">
        <v>5</v>
      </c>
      <c r="L22" s="25">
        <v>5</v>
      </c>
      <c r="M22" s="25">
        <v>5</v>
      </c>
      <c r="N22" s="25">
        <v>5</v>
      </c>
      <c r="O22" s="25">
        <v>5</v>
      </c>
      <c r="P22" s="25">
        <v>5</v>
      </c>
      <c r="Q22" s="25">
        <v>5</v>
      </c>
      <c r="R22" s="25">
        <v>5</v>
      </c>
      <c r="S22" s="25">
        <v>5</v>
      </c>
      <c r="T22" s="49"/>
      <c r="U22" s="31"/>
      <c r="V22" s="49"/>
      <c r="W22" s="31"/>
      <c r="X22" s="169"/>
      <c r="Y22" s="94"/>
    </row>
    <row r="23" spans="1:25" s="27" customFormat="1" ht="36.75" customHeight="1" x14ac:dyDescent="0.25">
      <c r="A23" s="297"/>
      <c r="B23" s="240"/>
      <c r="C23" s="253"/>
      <c r="D23" s="254"/>
      <c r="E23" s="254"/>
      <c r="F23" s="254"/>
      <c r="G23" s="254"/>
      <c r="H23" s="254"/>
      <c r="I23" s="254"/>
      <c r="J23" s="49" t="s">
        <v>159</v>
      </c>
      <c r="K23" s="49">
        <v>1</v>
      </c>
      <c r="L23" s="49">
        <v>1</v>
      </c>
      <c r="M23" s="49">
        <v>1</v>
      </c>
      <c r="N23" s="49">
        <v>1</v>
      </c>
      <c r="O23" s="49">
        <v>1</v>
      </c>
      <c r="P23" s="49">
        <v>1</v>
      </c>
      <c r="Q23" s="49">
        <v>1</v>
      </c>
      <c r="R23" s="49">
        <v>1</v>
      </c>
      <c r="S23" s="49">
        <v>1</v>
      </c>
      <c r="T23" s="49"/>
      <c r="U23" s="31"/>
      <c r="V23" s="49"/>
      <c r="W23" s="31">
        <v>77.7</v>
      </c>
      <c r="X23" s="169">
        <v>100</v>
      </c>
      <c r="Y23" s="94"/>
    </row>
    <row r="24" spans="1:25" s="16" customFormat="1" ht="15" customHeight="1" x14ac:dyDescent="0.25">
      <c r="A24" s="297"/>
      <c r="B24" s="240"/>
      <c r="C24" s="251" t="s">
        <v>75</v>
      </c>
      <c r="D24" s="246" t="s">
        <v>76</v>
      </c>
      <c r="E24" s="244" t="s">
        <v>73</v>
      </c>
      <c r="F24" s="246" t="s">
        <v>21</v>
      </c>
      <c r="G24" s="246"/>
      <c r="H24" s="246" t="s">
        <v>21</v>
      </c>
      <c r="I24" s="246" t="s">
        <v>137</v>
      </c>
      <c r="J24" s="25" t="s">
        <v>22</v>
      </c>
      <c r="K24" s="25">
        <v>5</v>
      </c>
      <c r="L24" s="25">
        <v>5</v>
      </c>
      <c r="M24" s="25">
        <v>5</v>
      </c>
      <c r="N24" s="25">
        <v>5</v>
      </c>
      <c r="O24" s="25">
        <v>5</v>
      </c>
      <c r="P24" s="25">
        <v>5</v>
      </c>
      <c r="Q24" s="25">
        <v>5</v>
      </c>
      <c r="R24" s="25">
        <v>5</v>
      </c>
      <c r="S24" s="25">
        <v>5</v>
      </c>
      <c r="T24" s="25"/>
      <c r="U24" s="18"/>
      <c r="V24" s="25"/>
      <c r="W24" s="18"/>
      <c r="X24" s="169"/>
      <c r="Y24" s="94"/>
    </row>
    <row r="25" spans="1:25" s="27" customFormat="1" ht="32.25" customHeight="1" x14ac:dyDescent="0.25">
      <c r="A25" s="297"/>
      <c r="B25" s="240"/>
      <c r="C25" s="252"/>
      <c r="D25" s="247"/>
      <c r="E25" s="245"/>
      <c r="F25" s="247"/>
      <c r="G25" s="247"/>
      <c r="H25" s="247"/>
      <c r="I25" s="247"/>
      <c r="J25" s="49" t="s">
        <v>33</v>
      </c>
      <c r="K25" s="49">
        <v>1</v>
      </c>
      <c r="L25" s="49">
        <v>1</v>
      </c>
      <c r="M25" s="49">
        <v>1</v>
      </c>
      <c r="N25" s="49">
        <v>1</v>
      </c>
      <c r="O25" s="49">
        <v>1</v>
      </c>
      <c r="P25" s="49">
        <v>1</v>
      </c>
      <c r="Q25" s="49">
        <v>1</v>
      </c>
      <c r="R25" s="49">
        <v>1</v>
      </c>
      <c r="S25" s="49">
        <v>1</v>
      </c>
      <c r="T25" s="49"/>
      <c r="U25" s="31"/>
      <c r="V25" s="49"/>
      <c r="W25" s="31">
        <v>100</v>
      </c>
      <c r="X25" s="169">
        <v>100</v>
      </c>
      <c r="Y25" s="94"/>
    </row>
    <row r="26" spans="1:25" s="16" customFormat="1" ht="15" customHeight="1" x14ac:dyDescent="0.25">
      <c r="A26" s="297"/>
      <c r="B26" s="240"/>
      <c r="C26" s="251" t="s">
        <v>77</v>
      </c>
      <c r="D26" s="246" t="s">
        <v>78</v>
      </c>
      <c r="E26" s="244" t="s">
        <v>79</v>
      </c>
      <c r="F26" s="266" t="s">
        <v>21</v>
      </c>
      <c r="G26" s="246"/>
      <c r="H26" s="246" t="s">
        <v>21</v>
      </c>
      <c r="I26" s="246" t="s">
        <v>80</v>
      </c>
      <c r="J26" s="25" t="s">
        <v>22</v>
      </c>
      <c r="K26" s="25">
        <v>10</v>
      </c>
      <c r="L26" s="25">
        <v>10</v>
      </c>
      <c r="M26" s="25">
        <v>10</v>
      </c>
      <c r="N26" s="25">
        <v>10</v>
      </c>
      <c r="O26" s="25">
        <v>10</v>
      </c>
      <c r="P26" s="25">
        <v>10</v>
      </c>
      <c r="Q26" s="25">
        <v>10</v>
      </c>
      <c r="R26" s="25">
        <v>10</v>
      </c>
      <c r="S26" s="25">
        <v>10</v>
      </c>
      <c r="T26" s="25"/>
      <c r="U26" s="18"/>
      <c r="V26" s="25"/>
      <c r="W26" s="18"/>
      <c r="X26" s="169"/>
      <c r="Y26" s="94"/>
    </row>
    <row r="27" spans="1:25" s="27" customFormat="1" x14ac:dyDescent="0.25">
      <c r="A27" s="297"/>
      <c r="B27" s="240"/>
      <c r="C27" s="252"/>
      <c r="D27" s="250"/>
      <c r="E27" s="250"/>
      <c r="F27" s="250"/>
      <c r="G27" s="250"/>
      <c r="H27" s="250"/>
      <c r="I27" s="250"/>
      <c r="J27" s="47" t="s">
        <v>23</v>
      </c>
      <c r="K27" s="47">
        <v>100</v>
      </c>
      <c r="L27" s="47">
        <v>100</v>
      </c>
      <c r="M27" s="47">
        <v>100</v>
      </c>
      <c r="N27" s="47">
        <v>100</v>
      </c>
      <c r="O27" s="47">
        <v>100</v>
      </c>
      <c r="P27" s="47">
        <v>100</v>
      </c>
      <c r="Q27" s="47">
        <v>100</v>
      </c>
      <c r="R27" s="47">
        <v>100</v>
      </c>
      <c r="S27" s="47">
        <v>100</v>
      </c>
      <c r="T27" s="47"/>
      <c r="U27" s="32"/>
      <c r="V27" s="47"/>
      <c r="W27" s="32">
        <v>100</v>
      </c>
      <c r="X27" s="169">
        <v>100</v>
      </c>
      <c r="Y27" s="94">
        <v>100</v>
      </c>
    </row>
    <row r="28" spans="1:25" s="16" customFormat="1" x14ac:dyDescent="0.25">
      <c r="A28" s="297"/>
      <c r="B28" s="240"/>
      <c r="C28" s="251" t="s">
        <v>81</v>
      </c>
      <c r="D28" s="246" t="s">
        <v>82</v>
      </c>
      <c r="E28" s="246" t="s">
        <v>26</v>
      </c>
      <c r="F28" s="246" t="s">
        <v>21</v>
      </c>
      <c r="G28" s="246"/>
      <c r="H28" s="246"/>
      <c r="I28" s="242" t="s">
        <v>83</v>
      </c>
      <c r="J28" s="19" t="s">
        <v>22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/>
      <c r="U28" s="20"/>
      <c r="V28" s="19"/>
      <c r="W28" s="20"/>
      <c r="X28" s="169"/>
      <c r="Y28" s="94"/>
    </row>
    <row r="29" spans="1:25" s="27" customFormat="1" x14ac:dyDescent="0.25">
      <c r="A29" s="297"/>
      <c r="B29" s="240"/>
      <c r="C29" s="252"/>
      <c r="D29" s="247"/>
      <c r="E29" s="247"/>
      <c r="F29" s="247"/>
      <c r="G29" s="247"/>
      <c r="H29" s="247"/>
      <c r="I29" s="243"/>
      <c r="J29" s="47" t="s">
        <v>33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/>
      <c r="U29" s="32"/>
      <c r="V29" s="47"/>
      <c r="W29" s="32">
        <v>1</v>
      </c>
      <c r="X29" s="169">
        <v>0</v>
      </c>
      <c r="Y29" s="94">
        <v>0</v>
      </c>
    </row>
    <row r="30" spans="1:25" s="16" customFormat="1" ht="36" customHeight="1" x14ac:dyDescent="0.25">
      <c r="A30" s="297"/>
      <c r="B30" s="240"/>
      <c r="C30" s="251" t="s">
        <v>84</v>
      </c>
      <c r="D30" s="246" t="s">
        <v>85</v>
      </c>
      <c r="E30" s="246" t="s">
        <v>26</v>
      </c>
      <c r="F30" s="246" t="s">
        <v>21</v>
      </c>
      <c r="G30" s="246" t="s">
        <v>21</v>
      </c>
      <c r="H30" s="246"/>
      <c r="I30" s="246" t="s">
        <v>86</v>
      </c>
      <c r="J30" s="25" t="s">
        <v>22</v>
      </c>
      <c r="K30" s="25">
        <v>10</v>
      </c>
      <c r="L30" s="25">
        <v>10</v>
      </c>
      <c r="M30" s="25">
        <v>10</v>
      </c>
      <c r="N30" s="25">
        <v>10</v>
      </c>
      <c r="O30" s="25">
        <v>10</v>
      </c>
      <c r="P30" s="25">
        <v>10</v>
      </c>
      <c r="Q30" s="25">
        <v>10</v>
      </c>
      <c r="R30" s="25">
        <v>10</v>
      </c>
      <c r="S30" s="25">
        <v>10</v>
      </c>
      <c r="T30" s="25"/>
      <c r="U30" s="18"/>
      <c r="V30" s="18"/>
      <c r="W30" s="18"/>
      <c r="X30" s="169"/>
      <c r="Y30" s="94"/>
    </row>
    <row r="31" spans="1:25" s="27" customFormat="1" ht="33.75" customHeight="1" x14ac:dyDescent="0.25">
      <c r="A31" s="297"/>
      <c r="B31" s="241"/>
      <c r="C31" s="252"/>
      <c r="D31" s="250"/>
      <c r="E31" s="250"/>
      <c r="F31" s="250"/>
      <c r="G31" s="250"/>
      <c r="H31" s="250"/>
      <c r="I31" s="250"/>
      <c r="J31" s="49" t="s">
        <v>23</v>
      </c>
      <c r="K31" s="49">
        <v>100</v>
      </c>
      <c r="L31" s="49">
        <v>100</v>
      </c>
      <c r="M31" s="49">
        <v>100</v>
      </c>
      <c r="N31" s="49">
        <v>100</v>
      </c>
      <c r="O31" s="33" t="s">
        <v>193</v>
      </c>
      <c r="P31" s="49">
        <v>100</v>
      </c>
      <c r="Q31" s="49">
        <v>100</v>
      </c>
      <c r="R31" s="49">
        <v>100</v>
      </c>
      <c r="S31" s="33" t="s">
        <v>193</v>
      </c>
      <c r="T31" s="49"/>
      <c r="U31" s="31"/>
      <c r="V31" s="31"/>
      <c r="W31" s="31">
        <v>0</v>
      </c>
      <c r="X31" s="169">
        <v>0</v>
      </c>
      <c r="Y31" s="94">
        <v>100</v>
      </c>
    </row>
    <row r="32" spans="1:25" ht="15" customHeight="1" x14ac:dyDescent="0.25">
      <c r="A32" s="297"/>
      <c r="B32" s="236" t="s">
        <v>143</v>
      </c>
      <c r="C32" s="251" t="s">
        <v>87</v>
      </c>
      <c r="D32" s="248" t="s">
        <v>88</v>
      </c>
      <c r="E32" s="260" t="s">
        <v>20</v>
      </c>
      <c r="F32" s="242" t="s">
        <v>21</v>
      </c>
      <c r="G32" s="248" t="s">
        <v>21</v>
      </c>
      <c r="H32" s="248" t="s">
        <v>21</v>
      </c>
      <c r="I32" s="248" t="s">
        <v>177</v>
      </c>
      <c r="J32" s="4" t="s">
        <v>22</v>
      </c>
      <c r="K32" s="4">
        <f>IF(K33&lt;1,0,IF(K33&gt;5,2,1))</f>
        <v>2</v>
      </c>
      <c r="L32" s="4">
        <f t="shared" ref="L32:S32" si="6">IF(L33&lt;1,0,IF(L33&gt;5,2,1))</f>
        <v>1</v>
      </c>
      <c r="M32" s="4">
        <f t="shared" si="6"/>
        <v>2</v>
      </c>
      <c r="N32" s="4">
        <f t="shared" si="6"/>
        <v>1</v>
      </c>
      <c r="O32" s="4">
        <f t="shared" si="6"/>
        <v>1</v>
      </c>
      <c r="P32" s="4">
        <f t="shared" si="6"/>
        <v>2</v>
      </c>
      <c r="Q32" s="4">
        <f t="shared" si="6"/>
        <v>2</v>
      </c>
      <c r="R32" s="4">
        <f t="shared" si="6"/>
        <v>0</v>
      </c>
      <c r="S32" s="4">
        <f t="shared" si="6"/>
        <v>1</v>
      </c>
      <c r="T32" s="4"/>
      <c r="U32" s="18"/>
      <c r="V32" s="18"/>
      <c r="W32" s="18"/>
      <c r="X32" s="169"/>
      <c r="Y32" s="94"/>
    </row>
    <row r="33" spans="1:25" ht="38.25" customHeight="1" x14ac:dyDescent="0.25">
      <c r="A33" s="297"/>
      <c r="B33" s="237"/>
      <c r="C33" s="252"/>
      <c r="D33" s="249"/>
      <c r="E33" s="261"/>
      <c r="F33" s="243"/>
      <c r="G33" s="249"/>
      <c r="H33" s="249"/>
      <c r="I33" s="249"/>
      <c r="J33" s="8" t="s">
        <v>23</v>
      </c>
      <c r="K33" s="10">
        <v>5.2631578947368425</v>
      </c>
      <c r="L33" s="10">
        <v>2.1113750329902348</v>
      </c>
      <c r="M33" s="10">
        <v>5.931612002791347</v>
      </c>
      <c r="N33" s="10">
        <v>2.2756827048114436</v>
      </c>
      <c r="O33" s="10">
        <v>1.8140589569160999</v>
      </c>
      <c r="P33" s="10">
        <v>8.2987551867219924</v>
      </c>
      <c r="Q33" s="10">
        <v>7.6219512195121952</v>
      </c>
      <c r="R33" s="10">
        <v>0</v>
      </c>
      <c r="S33" s="10">
        <v>1.3705851344227729</v>
      </c>
      <c r="T33" s="95"/>
      <c r="U33" s="8"/>
      <c r="V33" s="8"/>
      <c r="W33" s="10">
        <v>3</v>
      </c>
      <c r="X33" s="173">
        <v>4</v>
      </c>
      <c r="Y33" s="99">
        <v>3.2</v>
      </c>
    </row>
    <row r="34" spans="1:25" ht="30" customHeight="1" x14ac:dyDescent="0.25">
      <c r="A34" s="297"/>
      <c r="B34" s="237"/>
      <c r="C34" s="251" t="s">
        <v>52</v>
      </c>
      <c r="D34" s="255" t="s">
        <v>53</v>
      </c>
      <c r="E34" s="255" t="s">
        <v>39</v>
      </c>
      <c r="F34" s="255"/>
      <c r="G34" s="255" t="s">
        <v>21</v>
      </c>
      <c r="H34" s="255" t="s">
        <v>21</v>
      </c>
      <c r="I34" s="55" t="s">
        <v>146</v>
      </c>
      <c r="J34" s="23" t="s">
        <v>22</v>
      </c>
      <c r="K34" s="24">
        <v>0</v>
      </c>
      <c r="L34" s="24">
        <v>0</v>
      </c>
      <c r="M34" s="24">
        <v>0</v>
      </c>
      <c r="N34" s="24">
        <v>0</v>
      </c>
      <c r="O34" s="24">
        <v>-0.5</v>
      </c>
      <c r="P34" s="24">
        <v>0</v>
      </c>
      <c r="Q34" s="24">
        <v>0</v>
      </c>
      <c r="R34" s="24">
        <v>0</v>
      </c>
      <c r="S34" s="24">
        <v>0</v>
      </c>
      <c r="T34" s="23"/>
      <c r="U34" s="23"/>
      <c r="V34" s="23"/>
      <c r="W34" s="89"/>
      <c r="X34" s="169"/>
      <c r="Y34" s="94"/>
    </row>
    <row r="35" spans="1:25" ht="27" customHeight="1" x14ac:dyDescent="0.25">
      <c r="A35" s="297"/>
      <c r="B35" s="237"/>
      <c r="C35" s="370"/>
      <c r="D35" s="259"/>
      <c r="E35" s="259"/>
      <c r="F35" s="259"/>
      <c r="G35" s="259"/>
      <c r="H35" s="259"/>
      <c r="I35" s="44" t="s">
        <v>54</v>
      </c>
      <c r="J35" s="44" t="s">
        <v>33</v>
      </c>
      <c r="K35" s="44"/>
      <c r="L35" s="44">
        <v>-2</v>
      </c>
      <c r="M35" s="44"/>
      <c r="N35" s="44"/>
      <c r="O35" s="44"/>
      <c r="P35" s="44"/>
      <c r="Q35" s="44"/>
      <c r="R35" s="44"/>
      <c r="S35" s="44"/>
      <c r="T35" s="43"/>
      <c r="U35" s="43"/>
      <c r="V35" s="88"/>
      <c r="W35" s="43">
        <v>1</v>
      </c>
      <c r="X35" s="169">
        <v>1</v>
      </c>
      <c r="Y35" s="94">
        <v>2</v>
      </c>
    </row>
    <row r="36" spans="1:25" ht="28.5" customHeight="1" x14ac:dyDescent="0.25">
      <c r="A36" s="297"/>
      <c r="B36" s="237"/>
      <c r="C36" s="252"/>
      <c r="D36" s="223"/>
      <c r="E36" s="223"/>
      <c r="F36" s="223"/>
      <c r="G36" s="223"/>
      <c r="H36" s="223"/>
      <c r="I36" s="44" t="s">
        <v>55</v>
      </c>
      <c r="J36" s="44" t="s">
        <v>33</v>
      </c>
      <c r="K36" s="44"/>
      <c r="L36" s="44"/>
      <c r="M36" s="44"/>
      <c r="N36" s="44"/>
      <c r="O36" s="44"/>
      <c r="P36" s="44"/>
      <c r="Q36" s="44"/>
      <c r="R36" s="44"/>
      <c r="S36" s="44"/>
      <c r="T36" s="43"/>
      <c r="U36" s="43"/>
      <c r="V36" s="88"/>
      <c r="W36" s="43">
        <v>4.0000000000000001E-3</v>
      </c>
      <c r="X36" s="169">
        <v>4.0000000000000001E-3</v>
      </c>
      <c r="Y36" s="94"/>
    </row>
    <row r="37" spans="1:25" ht="28.5" customHeight="1" x14ac:dyDescent="0.25">
      <c r="A37" s="297"/>
      <c r="B37" s="237"/>
      <c r="C37" s="372" t="s">
        <v>175</v>
      </c>
      <c r="D37" s="256" t="s">
        <v>161</v>
      </c>
      <c r="E37" s="258">
        <v>42156</v>
      </c>
      <c r="F37" s="242"/>
      <c r="G37" s="242"/>
      <c r="H37" s="242"/>
      <c r="I37" s="242" t="s">
        <v>160</v>
      </c>
      <c r="J37" s="25" t="s">
        <v>22</v>
      </c>
      <c r="K37" s="25">
        <f>K38*1</f>
        <v>1</v>
      </c>
      <c r="L37" s="25">
        <f t="shared" ref="L37:S37" si="7">L38*1</f>
        <v>1</v>
      </c>
      <c r="M37" s="25">
        <f t="shared" si="7"/>
        <v>0</v>
      </c>
      <c r="N37" s="25">
        <f t="shared" si="7"/>
        <v>0</v>
      </c>
      <c r="O37" s="25">
        <f t="shared" si="7"/>
        <v>1</v>
      </c>
      <c r="P37" s="25">
        <v>1</v>
      </c>
      <c r="Q37" s="25">
        <f t="shared" si="7"/>
        <v>0</v>
      </c>
      <c r="R37" s="25">
        <f t="shared" si="7"/>
        <v>0</v>
      </c>
      <c r="S37" s="25">
        <f t="shared" si="7"/>
        <v>1</v>
      </c>
      <c r="T37" s="17"/>
      <c r="U37" s="18"/>
      <c r="V37" s="25"/>
      <c r="W37" s="18"/>
      <c r="X37" s="169"/>
      <c r="Y37" s="94"/>
    </row>
    <row r="38" spans="1:25" ht="36" customHeight="1" x14ac:dyDescent="0.25">
      <c r="A38" s="297"/>
      <c r="B38" s="238"/>
      <c r="C38" s="253"/>
      <c r="D38" s="257"/>
      <c r="E38" s="243"/>
      <c r="F38" s="243"/>
      <c r="G38" s="243"/>
      <c r="H38" s="243"/>
      <c r="I38" s="243"/>
      <c r="J38" s="51" t="s">
        <v>159</v>
      </c>
      <c r="K38" s="51">
        <v>1</v>
      </c>
      <c r="L38" s="53" t="s">
        <v>191</v>
      </c>
      <c r="M38" s="53" t="s">
        <v>199</v>
      </c>
      <c r="N38" s="53" t="s">
        <v>199</v>
      </c>
      <c r="O38" s="53" t="s">
        <v>191</v>
      </c>
      <c r="P38" s="53" t="s">
        <v>191</v>
      </c>
      <c r="Q38" s="53" t="s">
        <v>199</v>
      </c>
      <c r="R38" s="53" t="s">
        <v>199</v>
      </c>
      <c r="S38" s="53" t="s">
        <v>191</v>
      </c>
      <c r="T38" s="53" t="s">
        <v>194</v>
      </c>
      <c r="U38" s="5"/>
      <c r="V38" s="51"/>
      <c r="W38" s="5">
        <v>33</v>
      </c>
      <c r="X38" s="169">
        <v>45</v>
      </c>
      <c r="Y38" s="94">
        <v>45</v>
      </c>
    </row>
    <row r="39" spans="1:25" x14ac:dyDescent="0.25">
      <c r="A39" s="297"/>
      <c r="B39" s="300" t="s">
        <v>174</v>
      </c>
      <c r="C39" s="293" t="s">
        <v>35</v>
      </c>
      <c r="D39" s="295" t="s">
        <v>36</v>
      </c>
      <c r="E39" s="216" t="s">
        <v>26</v>
      </c>
      <c r="F39" s="216"/>
      <c r="G39" s="214" t="s">
        <v>21</v>
      </c>
      <c r="H39" s="214"/>
      <c r="I39" s="214" t="s">
        <v>197</v>
      </c>
      <c r="J39" s="24" t="s">
        <v>22</v>
      </c>
      <c r="K39" s="24">
        <f t="shared" ref="K39:S39" si="8">IF(K40=0,0,IF(K40=1,1,2))</f>
        <v>1</v>
      </c>
      <c r="L39" s="24">
        <f t="shared" si="8"/>
        <v>0</v>
      </c>
      <c r="M39" s="24">
        <f t="shared" si="8"/>
        <v>0</v>
      </c>
      <c r="N39" s="24">
        <f t="shared" si="8"/>
        <v>0</v>
      </c>
      <c r="O39" s="24">
        <f t="shared" si="8"/>
        <v>0</v>
      </c>
      <c r="P39" s="24">
        <f t="shared" si="8"/>
        <v>2</v>
      </c>
      <c r="Q39" s="24">
        <f t="shared" si="8"/>
        <v>0</v>
      </c>
      <c r="R39" s="24">
        <f t="shared" si="8"/>
        <v>1</v>
      </c>
      <c r="S39" s="24">
        <f t="shared" si="8"/>
        <v>1</v>
      </c>
      <c r="T39" s="15"/>
      <c r="U39" s="24"/>
      <c r="V39" s="24"/>
      <c r="W39" s="24"/>
      <c r="X39" s="169"/>
      <c r="Y39" s="94"/>
    </row>
    <row r="40" spans="1:25" ht="30.75" customHeight="1" x14ac:dyDescent="0.25">
      <c r="A40" s="297"/>
      <c r="B40" s="301"/>
      <c r="C40" s="293"/>
      <c r="D40" s="295"/>
      <c r="E40" s="216"/>
      <c r="F40" s="216"/>
      <c r="G40" s="214"/>
      <c r="H40" s="214"/>
      <c r="I40" s="214"/>
      <c r="J40" s="43" t="s">
        <v>115</v>
      </c>
      <c r="K40" s="43">
        <v>1</v>
      </c>
      <c r="L40" s="43"/>
      <c r="M40" s="43"/>
      <c r="N40" s="43"/>
      <c r="O40" s="43"/>
      <c r="P40" s="43">
        <v>2</v>
      </c>
      <c r="Q40" s="43"/>
      <c r="R40" s="43">
        <v>1</v>
      </c>
      <c r="S40" s="43">
        <v>1</v>
      </c>
      <c r="T40" s="60"/>
      <c r="U40" s="43"/>
      <c r="V40" s="43"/>
      <c r="W40" s="43">
        <v>5</v>
      </c>
      <c r="X40" s="174">
        <f>5</f>
        <v>5</v>
      </c>
      <c r="Y40" s="100"/>
    </row>
    <row r="41" spans="1:25" ht="25.5" x14ac:dyDescent="0.25">
      <c r="A41" s="297"/>
      <c r="B41" s="301"/>
      <c r="C41" s="294"/>
      <c r="D41" s="296"/>
      <c r="E41" s="216"/>
      <c r="F41" s="214"/>
      <c r="G41" s="214"/>
      <c r="H41" s="214"/>
      <c r="I41" s="214"/>
      <c r="J41" s="43" t="s">
        <v>116</v>
      </c>
      <c r="K41" s="43">
        <v>13</v>
      </c>
      <c r="L41" s="43"/>
      <c r="M41" s="43"/>
      <c r="N41" s="43"/>
      <c r="O41" s="43"/>
      <c r="P41" s="43">
        <v>30</v>
      </c>
      <c r="Q41" s="43"/>
      <c r="R41" s="43">
        <v>8</v>
      </c>
      <c r="S41" s="43">
        <v>15</v>
      </c>
      <c r="T41" s="60"/>
      <c r="U41" s="43"/>
      <c r="V41" s="43"/>
      <c r="W41" s="43">
        <v>71</v>
      </c>
      <c r="X41" s="174">
        <v>66</v>
      </c>
      <c r="Y41" s="100"/>
    </row>
    <row r="42" spans="1:25" ht="52.5" customHeight="1" x14ac:dyDescent="0.25">
      <c r="A42" s="297"/>
      <c r="B42" s="301"/>
      <c r="C42" s="192" t="s">
        <v>37</v>
      </c>
      <c r="D42" s="214" t="s">
        <v>38</v>
      </c>
      <c r="E42" s="216" t="s">
        <v>39</v>
      </c>
      <c r="F42" s="216"/>
      <c r="G42" s="214" t="s">
        <v>21</v>
      </c>
      <c r="H42" s="214" t="s">
        <v>21</v>
      </c>
      <c r="I42" s="214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26"/>
      <c r="U42" s="43"/>
      <c r="V42" s="43"/>
      <c r="W42" s="43"/>
      <c r="X42" s="169"/>
      <c r="Y42" s="94"/>
    </row>
    <row r="43" spans="1:25" x14ac:dyDescent="0.25">
      <c r="A43" s="297"/>
      <c r="B43" s="301"/>
      <c r="C43" s="192" t="s">
        <v>40</v>
      </c>
      <c r="D43" s="214"/>
      <c r="E43" s="216"/>
      <c r="F43" s="216"/>
      <c r="G43" s="214"/>
      <c r="H43" s="214"/>
      <c r="I43" s="214"/>
      <c r="J43" s="43" t="s">
        <v>23</v>
      </c>
      <c r="K43" s="28">
        <v>0</v>
      </c>
      <c r="L43" s="28">
        <v>0.5625</v>
      </c>
      <c r="M43" s="28">
        <v>2.0058139534883721</v>
      </c>
      <c r="N43" s="28">
        <v>0</v>
      </c>
      <c r="O43" s="28">
        <v>0.24987506246876562</v>
      </c>
      <c r="P43" s="28">
        <v>15.270935960591133</v>
      </c>
      <c r="Q43" s="28">
        <v>0</v>
      </c>
      <c r="R43" s="28">
        <v>79.561403508771932</v>
      </c>
      <c r="S43" s="28">
        <v>25.907664724338861</v>
      </c>
      <c r="T43" s="29"/>
      <c r="U43" s="43"/>
      <c r="V43" s="43"/>
      <c r="W43" s="29">
        <v>4.3</v>
      </c>
      <c r="X43" s="175">
        <v>4.5600338900992492</v>
      </c>
      <c r="Y43" s="101">
        <v>4.7</v>
      </c>
    </row>
    <row r="44" spans="1:25" x14ac:dyDescent="0.25">
      <c r="A44" s="297"/>
      <c r="B44" s="301"/>
      <c r="C44" s="192" t="s">
        <v>186</v>
      </c>
      <c r="D44" s="214"/>
      <c r="E44" s="216"/>
      <c r="F44" s="216"/>
      <c r="G44" s="214"/>
      <c r="H44" s="214"/>
      <c r="I44" s="214"/>
      <c r="J44" s="43" t="s">
        <v>23</v>
      </c>
      <c r="K44" s="28">
        <v>62.75635767022149</v>
      </c>
      <c r="L44" s="28">
        <v>40.416666666666664</v>
      </c>
      <c r="M44" s="28">
        <v>56.744186046511629</v>
      </c>
      <c r="N44" s="28">
        <v>51.218529707955689</v>
      </c>
      <c r="O44" s="28">
        <v>16.566716641679161</v>
      </c>
      <c r="P44" s="28">
        <v>4.4334975369458132</v>
      </c>
      <c r="Q44" s="28">
        <v>96.027501909854848</v>
      </c>
      <c r="R44" s="28">
        <v>8.1578947368421044</v>
      </c>
      <c r="S44" s="28">
        <v>5.4235768713581356</v>
      </c>
      <c r="T44" s="29"/>
      <c r="U44" s="43"/>
      <c r="V44" s="43"/>
      <c r="W44" s="29">
        <v>0.2</v>
      </c>
      <c r="X44" s="175">
        <v>44.054103122730574</v>
      </c>
      <c r="Y44" s="101">
        <v>37.4</v>
      </c>
    </row>
    <row r="45" spans="1:25" x14ac:dyDescent="0.25">
      <c r="A45" s="297"/>
      <c r="B45" s="301"/>
      <c r="C45" s="192" t="s">
        <v>183</v>
      </c>
      <c r="D45" s="214"/>
      <c r="E45" s="216"/>
      <c r="F45" s="216"/>
      <c r="G45" s="214"/>
      <c r="H45" s="214"/>
      <c r="I45" s="214"/>
      <c r="J45" s="43" t="s">
        <v>23</v>
      </c>
      <c r="K45" s="28">
        <v>12.994257588187038</v>
      </c>
      <c r="L45" s="28">
        <v>13.916666666666666</v>
      </c>
      <c r="M45" s="28">
        <v>16.191860465116278</v>
      </c>
      <c r="N45" s="28">
        <v>17.96576032225579</v>
      </c>
      <c r="O45" s="28">
        <v>2.7986006996501751</v>
      </c>
      <c r="P45" s="28">
        <v>0</v>
      </c>
      <c r="Q45" s="28">
        <v>3.972498090145149</v>
      </c>
      <c r="R45" s="28">
        <v>0</v>
      </c>
      <c r="S45" s="28">
        <v>1.9273868220528911</v>
      </c>
      <c r="T45" s="29"/>
      <c r="U45" s="43"/>
      <c r="V45" s="43"/>
      <c r="W45" s="29">
        <v>2.8</v>
      </c>
      <c r="X45" s="175">
        <v>10.908375695957396</v>
      </c>
      <c r="Y45" s="101">
        <v>9.1</v>
      </c>
    </row>
    <row r="46" spans="1:25" x14ac:dyDescent="0.25">
      <c r="A46" s="297"/>
      <c r="B46" s="301"/>
      <c r="C46" s="192" t="s">
        <v>184</v>
      </c>
      <c r="D46" s="214"/>
      <c r="E46" s="216"/>
      <c r="F46" s="216"/>
      <c r="G46" s="214"/>
      <c r="H46" s="214"/>
      <c r="I46" s="214"/>
      <c r="J46" s="43" t="s">
        <v>23</v>
      </c>
      <c r="K46" s="28">
        <v>0.75471698113207553</v>
      </c>
      <c r="L46" s="28">
        <v>1.8333333333333333</v>
      </c>
      <c r="M46" s="28">
        <v>3.3720930232558142</v>
      </c>
      <c r="N46" s="28">
        <v>0.86606243705941588</v>
      </c>
      <c r="O46" s="28">
        <v>66.258537397967686</v>
      </c>
      <c r="P46" s="28">
        <v>49.876847290640391</v>
      </c>
      <c r="Q46" s="28">
        <v>0</v>
      </c>
      <c r="R46" s="28">
        <v>4.0350877192982457</v>
      </c>
      <c r="S46" s="28">
        <v>0</v>
      </c>
      <c r="T46" s="29"/>
      <c r="U46" s="43"/>
      <c r="V46" s="43"/>
      <c r="W46" s="29">
        <v>2.5</v>
      </c>
      <c r="X46" s="175">
        <v>16.699951585572499</v>
      </c>
      <c r="Y46" s="101">
        <v>23.6</v>
      </c>
    </row>
    <row r="47" spans="1:25" x14ac:dyDescent="0.25">
      <c r="A47" s="297"/>
      <c r="B47" s="301"/>
      <c r="C47" s="192" t="s">
        <v>41</v>
      </c>
      <c r="D47" s="214"/>
      <c r="E47" s="216"/>
      <c r="F47" s="216"/>
      <c r="G47" s="214"/>
      <c r="H47" s="214"/>
      <c r="I47" s="214"/>
      <c r="J47" s="43" t="s">
        <v>23</v>
      </c>
      <c r="K47" s="28">
        <v>3.6751435602953242</v>
      </c>
      <c r="L47" s="28">
        <v>3.6041666666666665</v>
      </c>
      <c r="M47" s="28">
        <v>5.8139534883720929E-2</v>
      </c>
      <c r="N47" s="28">
        <v>1.5709969788519638</v>
      </c>
      <c r="O47" s="28">
        <v>1.707479593536565</v>
      </c>
      <c r="P47" s="28">
        <v>0</v>
      </c>
      <c r="Q47" s="28">
        <v>0</v>
      </c>
      <c r="R47" s="28">
        <v>0</v>
      </c>
      <c r="S47" s="28">
        <v>0</v>
      </c>
      <c r="T47" s="29"/>
      <c r="U47" s="43"/>
      <c r="V47" s="43"/>
      <c r="W47" s="29">
        <v>11.5</v>
      </c>
      <c r="X47" s="175">
        <v>2.7959331880900509</v>
      </c>
      <c r="Y47" s="101">
        <v>1.9</v>
      </c>
    </row>
    <row r="48" spans="1:25" x14ac:dyDescent="0.25">
      <c r="A48" s="297"/>
      <c r="B48" s="301"/>
      <c r="C48" s="192" t="s">
        <v>185</v>
      </c>
      <c r="D48" s="214"/>
      <c r="E48" s="216"/>
      <c r="F48" s="216"/>
      <c r="G48" s="214"/>
      <c r="H48" s="214"/>
      <c r="I48" s="214"/>
      <c r="J48" s="43" t="s">
        <v>23</v>
      </c>
      <c r="K48" s="28">
        <v>19.819524200164068</v>
      </c>
      <c r="L48" s="28">
        <v>39.666666666666664</v>
      </c>
      <c r="M48" s="28">
        <v>21.627906976744185</v>
      </c>
      <c r="N48" s="28">
        <v>29.687814702920441</v>
      </c>
      <c r="O48" s="28">
        <v>12.418790604697652</v>
      </c>
      <c r="P48" s="28">
        <v>30.418719211822658</v>
      </c>
      <c r="Q48" s="28">
        <v>0</v>
      </c>
      <c r="R48" s="28">
        <v>8.3333333333333339</v>
      </c>
      <c r="S48" s="28">
        <v>66.74137158225011</v>
      </c>
      <c r="T48" s="29"/>
      <c r="U48" s="43"/>
      <c r="V48" s="43"/>
      <c r="W48" s="29">
        <v>54</v>
      </c>
      <c r="X48" s="175">
        <v>20.981602517550229</v>
      </c>
      <c r="Y48" s="101">
        <v>23.5</v>
      </c>
    </row>
    <row r="49" spans="1:25" ht="32.25" customHeight="1" x14ac:dyDescent="0.25">
      <c r="A49" s="297"/>
      <c r="B49" s="301"/>
      <c r="C49" s="192" t="s">
        <v>42</v>
      </c>
      <c r="D49" s="214" t="s">
        <v>43</v>
      </c>
      <c r="E49" s="299" t="s">
        <v>44</v>
      </c>
      <c r="F49" s="216"/>
      <c r="G49" s="214" t="s">
        <v>21</v>
      </c>
      <c r="H49" s="214" t="s">
        <v>21</v>
      </c>
      <c r="I49" s="214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29"/>
      <c r="U49" s="43"/>
      <c r="V49" s="43"/>
      <c r="W49" s="43"/>
      <c r="X49" s="169"/>
      <c r="Y49" s="94"/>
    </row>
    <row r="50" spans="1:25" x14ac:dyDescent="0.25">
      <c r="A50" s="297"/>
      <c r="B50" s="301"/>
      <c r="C50" s="192" t="s">
        <v>45</v>
      </c>
      <c r="D50" s="214"/>
      <c r="E50" s="299"/>
      <c r="F50" s="214"/>
      <c r="G50" s="214"/>
      <c r="H50" s="214"/>
      <c r="I50" s="214"/>
      <c r="J50" s="43" t="s">
        <v>23</v>
      </c>
      <c r="K50" s="28">
        <v>21.539379474940333</v>
      </c>
      <c r="L50" s="28">
        <v>5.0638208830299227</v>
      </c>
      <c r="M50" s="28">
        <v>25.131850493006191</v>
      </c>
      <c r="N50" s="28">
        <v>3.2944957814383287</v>
      </c>
      <c r="O50" s="28">
        <v>14.320081033172956</v>
      </c>
      <c r="P50" s="28">
        <v>0.13297872340425532</v>
      </c>
      <c r="Q50" s="28">
        <v>29.561200923787528</v>
      </c>
      <c r="R50" s="28">
        <v>7.8212290502793298</v>
      </c>
      <c r="S50" s="28">
        <v>2.6447788417692659</v>
      </c>
      <c r="T50" s="60"/>
      <c r="U50" s="28"/>
      <c r="V50" s="43"/>
      <c r="W50" s="28">
        <v>3.5</v>
      </c>
      <c r="X50" s="175">
        <v>13.556218435275703</v>
      </c>
      <c r="Y50" s="101">
        <v>2.4</v>
      </c>
    </row>
    <row r="51" spans="1:25" x14ac:dyDescent="0.25">
      <c r="A51" s="297"/>
      <c r="B51" s="301"/>
      <c r="C51" s="192" t="s">
        <v>46</v>
      </c>
      <c r="D51" s="214"/>
      <c r="E51" s="299"/>
      <c r="F51" s="214"/>
      <c r="G51" s="214"/>
      <c r="H51" s="214"/>
      <c r="I51" s="214"/>
      <c r="J51" s="43" t="s">
        <v>23</v>
      </c>
      <c r="K51" s="28">
        <v>29.072195704057279</v>
      </c>
      <c r="L51" s="28">
        <v>58.84076166562042</v>
      </c>
      <c r="M51" s="28">
        <v>56.454941527172664</v>
      </c>
      <c r="N51" s="28">
        <v>55.082362394535956</v>
      </c>
      <c r="O51" s="28">
        <v>61.382628513547736</v>
      </c>
      <c r="P51" s="28">
        <v>22.473404255319149</v>
      </c>
      <c r="Q51" s="28">
        <v>39.414934565050039</v>
      </c>
      <c r="R51" s="28">
        <v>40.22346368715084</v>
      </c>
      <c r="S51" s="28">
        <v>40.401276789785683</v>
      </c>
      <c r="T51" s="60"/>
      <c r="U51" s="28"/>
      <c r="V51" s="43"/>
      <c r="W51" s="28">
        <v>50</v>
      </c>
      <c r="X51" s="175">
        <v>49.440326058064329</v>
      </c>
      <c r="Y51" s="101">
        <v>35.4</v>
      </c>
    </row>
    <row r="52" spans="1:25" x14ac:dyDescent="0.25">
      <c r="A52" s="297"/>
      <c r="B52" s="301"/>
      <c r="C52" s="192" t="s">
        <v>47</v>
      </c>
      <c r="D52" s="214"/>
      <c r="E52" s="299"/>
      <c r="F52" s="214"/>
      <c r="G52" s="214"/>
      <c r="H52" s="214"/>
      <c r="I52" s="214"/>
      <c r="J52" s="43" t="s">
        <v>23</v>
      </c>
      <c r="K52" s="28">
        <v>42.094272076372313</v>
      </c>
      <c r="L52" s="28">
        <v>31.157145846411382</v>
      </c>
      <c r="M52" s="28">
        <v>16.303600091722082</v>
      </c>
      <c r="N52" s="28">
        <v>39.433507432703898</v>
      </c>
      <c r="O52" s="28">
        <v>12.319574575841985</v>
      </c>
      <c r="P52" s="28">
        <v>54.920212765957444</v>
      </c>
      <c r="Q52" s="28">
        <v>29.792147806004618</v>
      </c>
      <c r="R52" s="28">
        <v>41.787709497206706</v>
      </c>
      <c r="S52" s="28">
        <v>48.700410396716826</v>
      </c>
      <c r="T52" s="60"/>
      <c r="U52" s="28"/>
      <c r="V52" s="43"/>
      <c r="W52" s="28">
        <v>31.2</v>
      </c>
      <c r="X52" s="175">
        <v>30.124929856168226</v>
      </c>
      <c r="Y52" s="101">
        <v>27.8</v>
      </c>
    </row>
    <row r="53" spans="1:25" x14ac:dyDescent="0.25">
      <c r="A53" s="297"/>
      <c r="B53" s="301"/>
      <c r="C53" s="192" t="s">
        <v>48</v>
      </c>
      <c r="D53" s="214"/>
      <c r="E53" s="299"/>
      <c r="F53" s="214"/>
      <c r="G53" s="214"/>
      <c r="H53" s="214"/>
      <c r="I53" s="214"/>
      <c r="J53" s="43" t="s">
        <v>23</v>
      </c>
      <c r="K53" s="28">
        <v>7.2941527446300718</v>
      </c>
      <c r="L53" s="28">
        <v>4.9382716049382713</v>
      </c>
      <c r="M53" s="28">
        <v>2.1096078880990596</v>
      </c>
      <c r="N53" s="28">
        <v>2.1896343913218161</v>
      </c>
      <c r="O53" s="28">
        <v>11.977715877437326</v>
      </c>
      <c r="P53" s="28">
        <v>22.473404255319149</v>
      </c>
      <c r="Q53" s="28">
        <v>1.2317167051578137</v>
      </c>
      <c r="R53" s="28">
        <v>10.167597765363128</v>
      </c>
      <c r="S53" s="28">
        <v>8.2535339717282259</v>
      </c>
      <c r="T53" s="60"/>
      <c r="U53" s="28"/>
      <c r="V53" s="43"/>
      <c r="W53" s="28">
        <v>15.2</v>
      </c>
      <c r="X53" s="175">
        <v>6.8785256504917456</v>
      </c>
      <c r="Y53" s="101">
        <v>10.199999999999999</v>
      </c>
    </row>
    <row r="54" spans="1:25" x14ac:dyDescent="0.25">
      <c r="A54" s="297"/>
      <c r="B54" s="301"/>
      <c r="C54" s="293" t="s">
        <v>123</v>
      </c>
      <c r="D54" s="214" t="s">
        <v>49</v>
      </c>
      <c r="E54" s="216" t="s">
        <v>26</v>
      </c>
      <c r="F54" s="255"/>
      <c r="G54" s="214" t="s">
        <v>21</v>
      </c>
      <c r="H54" s="214" t="s">
        <v>21</v>
      </c>
      <c r="I54" s="214" t="s">
        <v>178</v>
      </c>
      <c r="J54" s="23" t="s">
        <v>22</v>
      </c>
      <c r="K54" s="23">
        <f t="shared" ref="K54:S54" si="9">IF(K55=0,0,IF(K55&lt;1,1,2))</f>
        <v>2</v>
      </c>
      <c r="L54" s="23">
        <f t="shared" si="9"/>
        <v>1</v>
      </c>
      <c r="M54" s="23">
        <f t="shared" si="9"/>
        <v>1</v>
      </c>
      <c r="N54" s="23">
        <f t="shared" si="9"/>
        <v>2</v>
      </c>
      <c r="O54" s="23">
        <f t="shared" si="9"/>
        <v>1</v>
      </c>
      <c r="P54" s="23">
        <f t="shared" si="9"/>
        <v>1</v>
      </c>
      <c r="Q54" s="23">
        <f t="shared" si="9"/>
        <v>2</v>
      </c>
      <c r="R54" s="23">
        <f t="shared" si="9"/>
        <v>0</v>
      </c>
      <c r="S54" s="23">
        <f t="shared" si="9"/>
        <v>2</v>
      </c>
      <c r="T54" s="22"/>
      <c r="U54" s="23"/>
      <c r="V54" s="23"/>
      <c r="W54" s="191"/>
      <c r="X54" s="169"/>
      <c r="Y54" s="94"/>
    </row>
    <row r="55" spans="1:25" ht="80.25" customHeight="1" x14ac:dyDescent="0.25">
      <c r="A55" s="297"/>
      <c r="B55" s="301"/>
      <c r="C55" s="293"/>
      <c r="D55" s="214"/>
      <c r="E55" s="216"/>
      <c r="F55" s="223"/>
      <c r="G55" s="214"/>
      <c r="H55" s="214"/>
      <c r="I55" s="214"/>
      <c r="J55" s="43" t="s">
        <v>23</v>
      </c>
      <c r="K55" s="28">
        <v>3.8122332859174963</v>
      </c>
      <c r="L55" s="28">
        <v>0.97651095275798361</v>
      </c>
      <c r="M55" s="28">
        <v>0.55826936496859736</v>
      </c>
      <c r="N55" s="28">
        <v>1.5821413090593845</v>
      </c>
      <c r="O55" s="28">
        <v>0.74829931972789121</v>
      </c>
      <c r="P55" s="28">
        <v>0.2074688796680498</v>
      </c>
      <c r="Q55" s="28">
        <v>2.7439024390243905</v>
      </c>
      <c r="R55" s="28">
        <v>0</v>
      </c>
      <c r="S55" s="28">
        <v>9.1196626251976802</v>
      </c>
      <c r="T55" s="29"/>
      <c r="U55" s="43"/>
      <c r="V55" s="43"/>
      <c r="W55" s="177">
        <v>2</v>
      </c>
      <c r="X55" s="175">
        <v>1.7718047174986287</v>
      </c>
      <c r="Y55" s="101">
        <v>2.1</v>
      </c>
    </row>
    <row r="56" spans="1:25" ht="38.25" customHeight="1" x14ac:dyDescent="0.25">
      <c r="A56" s="297"/>
      <c r="B56" s="301"/>
      <c r="C56" s="251" t="s">
        <v>50</v>
      </c>
      <c r="D56" s="214" t="s">
        <v>51</v>
      </c>
      <c r="E56" s="214" t="s">
        <v>26</v>
      </c>
      <c r="F56" s="214"/>
      <c r="G56" s="214" t="s">
        <v>21</v>
      </c>
      <c r="H56" s="214" t="s">
        <v>21</v>
      </c>
      <c r="I56" s="214" t="s">
        <v>114</v>
      </c>
      <c r="J56" s="23" t="s">
        <v>22</v>
      </c>
      <c r="K56" s="23">
        <f t="shared" ref="K56:S56" si="10">IF(K57&lt;1.5,0,IF(K57&lt;5,1,2))</f>
        <v>1</v>
      </c>
      <c r="L56" s="23">
        <f t="shared" si="10"/>
        <v>1</v>
      </c>
      <c r="M56" s="23">
        <f t="shared" si="10"/>
        <v>1</v>
      </c>
      <c r="N56" s="23">
        <f t="shared" si="10"/>
        <v>0</v>
      </c>
      <c r="O56" s="23">
        <f t="shared" si="10"/>
        <v>2</v>
      </c>
      <c r="P56" s="23">
        <f t="shared" si="10"/>
        <v>2</v>
      </c>
      <c r="Q56" s="23">
        <f t="shared" si="10"/>
        <v>2</v>
      </c>
      <c r="R56" s="23">
        <f t="shared" si="10"/>
        <v>2</v>
      </c>
      <c r="S56" s="23">
        <f t="shared" si="10"/>
        <v>0</v>
      </c>
      <c r="T56" s="22"/>
      <c r="U56" s="23"/>
      <c r="V56" s="23"/>
      <c r="W56" s="177"/>
      <c r="X56" s="169">
        <v>2</v>
      </c>
      <c r="Y56" s="94"/>
    </row>
    <row r="57" spans="1:25" ht="27" customHeight="1" thickBot="1" x14ac:dyDescent="0.3">
      <c r="A57" s="298"/>
      <c r="B57" s="302"/>
      <c r="C57" s="373"/>
      <c r="D57" s="228"/>
      <c r="E57" s="228"/>
      <c r="F57" s="228"/>
      <c r="G57" s="228"/>
      <c r="H57" s="228"/>
      <c r="I57" s="228"/>
      <c r="J57" s="81" t="s">
        <v>23</v>
      </c>
      <c r="K57" s="102">
        <v>3.3</v>
      </c>
      <c r="L57" s="102">
        <v>4.4000000000000004</v>
      </c>
      <c r="M57" s="102">
        <v>4.2</v>
      </c>
      <c r="N57" s="102">
        <v>1.3</v>
      </c>
      <c r="O57" s="102">
        <v>19.5</v>
      </c>
      <c r="P57" s="102">
        <v>24.9</v>
      </c>
      <c r="Q57" s="102">
        <v>74.5</v>
      </c>
      <c r="R57" s="102">
        <v>90</v>
      </c>
      <c r="S57" s="103">
        <v>1.4090909090909092</v>
      </c>
      <c r="T57" s="61"/>
      <c r="U57" s="81"/>
      <c r="V57" s="81"/>
      <c r="W57" s="104" t="s">
        <v>165</v>
      </c>
      <c r="X57" s="176">
        <v>16.458191462671589</v>
      </c>
      <c r="Y57" s="105">
        <v>31.8</v>
      </c>
    </row>
    <row r="59" spans="1:25" x14ac:dyDescent="0.25">
      <c r="Y59" s="91"/>
    </row>
    <row r="60" spans="1:25" x14ac:dyDescent="0.25">
      <c r="Y60" s="91"/>
    </row>
    <row r="61" spans="1:25" x14ac:dyDescent="0.25">
      <c r="Y61" s="91"/>
    </row>
    <row r="62" spans="1:25" x14ac:dyDescent="0.25">
      <c r="Y62" s="91"/>
    </row>
    <row r="63" spans="1:25" x14ac:dyDescent="0.25">
      <c r="Y63" s="91"/>
    </row>
    <row r="64" spans="1:25" x14ac:dyDescent="0.25">
      <c r="Y64" s="91"/>
    </row>
    <row r="65" spans="25:25" x14ac:dyDescent="0.25">
      <c r="Y65" s="91"/>
    </row>
    <row r="66" spans="25:25" x14ac:dyDescent="0.25">
      <c r="Y66" s="91"/>
    </row>
    <row r="67" spans="25:25" x14ac:dyDescent="0.25">
      <c r="Y67" s="91"/>
    </row>
    <row r="68" spans="25:25" x14ac:dyDescent="0.25">
      <c r="Y68" s="91"/>
    </row>
    <row r="69" spans="25:25" x14ac:dyDescent="0.25">
      <c r="Y69" s="91"/>
    </row>
    <row r="70" spans="25:25" x14ac:dyDescent="0.25">
      <c r="Y70" s="91"/>
    </row>
    <row r="71" spans="25:25" x14ac:dyDescent="0.25">
      <c r="Y71" s="91"/>
    </row>
    <row r="72" spans="25:25" x14ac:dyDescent="0.25">
      <c r="Y72" s="91"/>
    </row>
    <row r="73" spans="25:25" x14ac:dyDescent="0.25">
      <c r="Y73" s="91"/>
    </row>
    <row r="74" spans="25:25" x14ac:dyDescent="0.25">
      <c r="Y74" s="91"/>
    </row>
    <row r="75" spans="25:25" x14ac:dyDescent="0.25">
      <c r="Y75" s="91"/>
    </row>
    <row r="76" spans="25:25" x14ac:dyDescent="0.25">
      <c r="Y76" s="91"/>
    </row>
    <row r="77" spans="25:25" x14ac:dyDescent="0.25">
      <c r="Y77" s="91"/>
    </row>
    <row r="78" spans="25:25" x14ac:dyDescent="0.25">
      <c r="Y78" s="91"/>
    </row>
    <row r="79" spans="25:25" x14ac:dyDescent="0.25">
      <c r="Y79" s="91"/>
    </row>
    <row r="80" spans="25:25" x14ac:dyDescent="0.25">
      <c r="Y80" s="91"/>
    </row>
    <row r="81" spans="25:25" x14ac:dyDescent="0.25">
      <c r="Y81" s="91"/>
    </row>
    <row r="82" spans="25:25" x14ac:dyDescent="0.25">
      <c r="Y82" s="91"/>
    </row>
    <row r="83" spans="25:25" x14ac:dyDescent="0.25">
      <c r="Y83" s="91"/>
    </row>
    <row r="84" spans="25:25" x14ac:dyDescent="0.25">
      <c r="Y84" s="91"/>
    </row>
    <row r="85" spans="25:25" x14ac:dyDescent="0.25">
      <c r="Y85" s="91"/>
    </row>
    <row r="86" spans="25:25" x14ac:dyDescent="0.25">
      <c r="Y86" s="91"/>
    </row>
    <row r="87" spans="25:25" x14ac:dyDescent="0.25">
      <c r="Y87" s="91"/>
    </row>
    <row r="88" spans="25:25" x14ac:dyDescent="0.25">
      <c r="Y88" s="91"/>
    </row>
    <row r="89" spans="25:25" x14ac:dyDescent="0.25">
      <c r="Y89" s="91"/>
    </row>
    <row r="90" spans="25:25" x14ac:dyDescent="0.25">
      <c r="Y90" s="91"/>
    </row>
    <row r="91" spans="25:25" x14ac:dyDescent="0.25">
      <c r="Y91" s="91"/>
    </row>
    <row r="92" spans="25:25" x14ac:dyDescent="0.25">
      <c r="Y92" s="91"/>
    </row>
    <row r="93" spans="25:25" x14ac:dyDescent="0.25">
      <c r="Y93" s="91"/>
    </row>
    <row r="94" spans="25:25" x14ac:dyDescent="0.25">
      <c r="Y94" s="91"/>
    </row>
    <row r="95" spans="25:25" x14ac:dyDescent="0.25">
      <c r="Y95" s="91"/>
    </row>
    <row r="96" spans="25:25" x14ac:dyDescent="0.25">
      <c r="Y96" s="91"/>
    </row>
    <row r="97" spans="25:25" x14ac:dyDescent="0.25">
      <c r="Y97" s="91"/>
    </row>
    <row r="98" spans="25:25" x14ac:dyDescent="0.25">
      <c r="Y98" s="91"/>
    </row>
    <row r="99" spans="25:25" x14ac:dyDescent="0.25">
      <c r="Y99" s="91"/>
    </row>
    <row r="100" spans="25:25" x14ac:dyDescent="0.25">
      <c r="Y100" s="91"/>
    </row>
    <row r="101" spans="25:25" x14ac:dyDescent="0.25">
      <c r="Y101" s="91"/>
    </row>
    <row r="102" spans="25:25" x14ac:dyDescent="0.25">
      <c r="Y102" s="91"/>
    </row>
    <row r="103" spans="25:25" x14ac:dyDescent="0.25">
      <c r="Y103" s="91"/>
    </row>
    <row r="104" spans="25:25" x14ac:dyDescent="0.25">
      <c r="Y104" s="91"/>
    </row>
    <row r="105" spans="25:25" x14ac:dyDescent="0.25">
      <c r="Y105" s="91"/>
    </row>
    <row r="106" spans="25:25" x14ac:dyDescent="0.25">
      <c r="Y106" s="91"/>
    </row>
    <row r="107" spans="25:25" x14ac:dyDescent="0.25">
      <c r="Y107" s="91"/>
    </row>
    <row r="108" spans="25:25" x14ac:dyDescent="0.25">
      <c r="Y108" s="91"/>
    </row>
    <row r="109" spans="25:25" x14ac:dyDescent="0.25">
      <c r="Y109" s="91"/>
    </row>
    <row r="110" spans="25:25" x14ac:dyDescent="0.25">
      <c r="Y110" s="91"/>
    </row>
    <row r="111" spans="25:25" x14ac:dyDescent="0.25">
      <c r="Y111" s="91"/>
    </row>
    <row r="112" spans="25:25" x14ac:dyDescent="0.25">
      <c r="Y112" s="91"/>
    </row>
    <row r="113" spans="25:25" x14ac:dyDescent="0.25">
      <c r="Y113" s="91"/>
    </row>
    <row r="114" spans="25:25" x14ac:dyDescent="0.25">
      <c r="Y114" s="91"/>
    </row>
    <row r="115" spans="25:25" x14ac:dyDescent="0.25">
      <c r="Y115" s="91"/>
    </row>
    <row r="116" spans="25:25" x14ac:dyDescent="0.25">
      <c r="Y116" s="91"/>
    </row>
    <row r="117" spans="25:25" x14ac:dyDescent="0.25">
      <c r="Y117" s="91"/>
    </row>
    <row r="118" spans="25:25" x14ac:dyDescent="0.25">
      <c r="Y118" s="91"/>
    </row>
    <row r="119" spans="25:25" x14ac:dyDescent="0.25">
      <c r="Y119" s="91"/>
    </row>
    <row r="120" spans="25:25" x14ac:dyDescent="0.25">
      <c r="Y120" s="91"/>
    </row>
    <row r="121" spans="25:25" x14ac:dyDescent="0.25">
      <c r="Y121" s="91"/>
    </row>
    <row r="122" spans="25:25" x14ac:dyDescent="0.25">
      <c r="Y122" s="91"/>
    </row>
    <row r="123" spans="25:25" x14ac:dyDescent="0.25">
      <c r="Y123" s="91"/>
    </row>
    <row r="124" spans="25:25" x14ac:dyDescent="0.25">
      <c r="Y124" s="91"/>
    </row>
    <row r="125" spans="25:25" x14ac:dyDescent="0.25">
      <c r="Y125" s="91"/>
    </row>
    <row r="126" spans="25:25" x14ac:dyDescent="0.25">
      <c r="Y126" s="91"/>
    </row>
    <row r="127" spans="25:25" x14ac:dyDescent="0.25">
      <c r="Y127" s="91"/>
    </row>
    <row r="128" spans="25:25" x14ac:dyDescent="0.25">
      <c r="Y128" s="91"/>
    </row>
    <row r="129" spans="25:25" x14ac:dyDescent="0.25">
      <c r="Y129" s="91"/>
    </row>
    <row r="130" spans="25:25" x14ac:dyDescent="0.25">
      <c r="Y130" s="91"/>
    </row>
    <row r="131" spans="25:25" x14ac:dyDescent="0.25">
      <c r="Y131" s="91"/>
    </row>
    <row r="132" spans="25:25" x14ac:dyDescent="0.25">
      <c r="Y132" s="91"/>
    </row>
    <row r="133" spans="25:25" x14ac:dyDescent="0.25">
      <c r="Y133" s="91"/>
    </row>
    <row r="134" spans="25:25" x14ac:dyDescent="0.25">
      <c r="Y134" s="91"/>
    </row>
    <row r="135" spans="25:25" x14ac:dyDescent="0.25">
      <c r="Y135" s="91"/>
    </row>
    <row r="136" spans="25:25" x14ac:dyDescent="0.25">
      <c r="Y136" s="91"/>
    </row>
    <row r="137" spans="25:25" x14ac:dyDescent="0.25">
      <c r="Y137" s="91"/>
    </row>
    <row r="138" spans="25:25" x14ac:dyDescent="0.25">
      <c r="Y138" s="91"/>
    </row>
    <row r="139" spans="25:25" x14ac:dyDescent="0.25">
      <c r="Y139" s="91"/>
    </row>
    <row r="140" spans="25:25" x14ac:dyDescent="0.25">
      <c r="Y140" s="91"/>
    </row>
    <row r="141" spans="25:25" x14ac:dyDescent="0.25">
      <c r="Y141" s="91"/>
    </row>
    <row r="142" spans="25:25" x14ac:dyDescent="0.25">
      <c r="Y142" s="91"/>
    </row>
    <row r="143" spans="25:25" x14ac:dyDescent="0.25">
      <c r="Y143" s="91"/>
    </row>
    <row r="144" spans="25:25" x14ac:dyDescent="0.25">
      <c r="Y144" s="91"/>
    </row>
    <row r="145" spans="25:25" x14ac:dyDescent="0.25">
      <c r="Y145" s="91"/>
    </row>
    <row r="146" spans="25:25" x14ac:dyDescent="0.25">
      <c r="Y146" s="91"/>
    </row>
    <row r="147" spans="25:25" x14ac:dyDescent="0.25">
      <c r="Y147" s="91"/>
    </row>
    <row r="148" spans="25:25" x14ac:dyDescent="0.25">
      <c r="Y148" s="91"/>
    </row>
    <row r="149" spans="25:25" x14ac:dyDescent="0.25">
      <c r="Y149" s="91"/>
    </row>
    <row r="150" spans="25:25" x14ac:dyDescent="0.25">
      <c r="Y150" s="91"/>
    </row>
    <row r="151" spans="25:25" x14ac:dyDescent="0.25">
      <c r="Y151" s="91"/>
    </row>
    <row r="152" spans="25:25" x14ac:dyDescent="0.25">
      <c r="Y152" s="91"/>
    </row>
    <row r="153" spans="25:25" x14ac:dyDescent="0.25">
      <c r="Y153" s="91"/>
    </row>
    <row r="154" spans="25:25" x14ac:dyDescent="0.25">
      <c r="Y154" s="91"/>
    </row>
    <row r="155" spans="25:25" x14ac:dyDescent="0.25">
      <c r="Y155" s="91"/>
    </row>
    <row r="156" spans="25:25" x14ac:dyDescent="0.25">
      <c r="Y156" s="91"/>
    </row>
    <row r="157" spans="25:25" x14ac:dyDescent="0.25">
      <c r="Y157" s="91"/>
    </row>
    <row r="158" spans="25:25" x14ac:dyDescent="0.25">
      <c r="Y158" s="91"/>
    </row>
    <row r="159" spans="25:25" x14ac:dyDescent="0.25">
      <c r="Y159" s="91"/>
    </row>
    <row r="160" spans="25:25" x14ac:dyDescent="0.25">
      <c r="Y160" s="91"/>
    </row>
    <row r="161" spans="25:25" x14ac:dyDescent="0.25">
      <c r="Y161" s="91"/>
    </row>
    <row r="162" spans="25:25" x14ac:dyDescent="0.25">
      <c r="Y162" s="91"/>
    </row>
    <row r="163" spans="25:25" x14ac:dyDescent="0.25">
      <c r="Y163" s="91"/>
    </row>
    <row r="164" spans="25:25" x14ac:dyDescent="0.25">
      <c r="Y164" s="91"/>
    </row>
    <row r="165" spans="25:25" x14ac:dyDescent="0.25">
      <c r="Y165" s="91"/>
    </row>
    <row r="166" spans="25:25" x14ac:dyDescent="0.25">
      <c r="Y166" s="91"/>
    </row>
    <row r="167" spans="25:25" x14ac:dyDescent="0.25">
      <c r="Y167" s="91"/>
    </row>
    <row r="168" spans="25:25" x14ac:dyDescent="0.25">
      <c r="Y168" s="91"/>
    </row>
    <row r="169" spans="25:25" x14ac:dyDescent="0.25">
      <c r="Y169" s="91"/>
    </row>
    <row r="170" spans="25:25" x14ac:dyDescent="0.25">
      <c r="Y170" s="91"/>
    </row>
    <row r="171" spans="25:25" x14ac:dyDescent="0.25">
      <c r="Y171" s="91"/>
    </row>
    <row r="172" spans="25:25" x14ac:dyDescent="0.25">
      <c r="Y172" s="91"/>
    </row>
    <row r="173" spans="25:25" x14ac:dyDescent="0.25">
      <c r="Y173" s="91"/>
    </row>
    <row r="174" spans="25:25" x14ac:dyDescent="0.25">
      <c r="Y174" s="91"/>
    </row>
    <row r="175" spans="25:25" x14ac:dyDescent="0.25">
      <c r="Y175" s="91"/>
    </row>
    <row r="176" spans="25:25" x14ac:dyDescent="0.25">
      <c r="Y176" s="91"/>
    </row>
    <row r="177" spans="25:25" x14ac:dyDescent="0.25">
      <c r="Y177" s="91"/>
    </row>
    <row r="178" spans="25:25" x14ac:dyDescent="0.25">
      <c r="Y178" s="91"/>
    </row>
    <row r="179" spans="25:25" x14ac:dyDescent="0.25">
      <c r="Y179" s="91"/>
    </row>
    <row r="180" spans="25:25" x14ac:dyDescent="0.25">
      <c r="Y180" s="91"/>
    </row>
    <row r="181" spans="25:25" x14ac:dyDescent="0.25">
      <c r="Y181" s="91"/>
    </row>
    <row r="182" spans="25:25" x14ac:dyDescent="0.25">
      <c r="Y182" s="91"/>
    </row>
    <row r="183" spans="25:25" x14ac:dyDescent="0.25">
      <c r="Y183" s="91"/>
    </row>
    <row r="184" spans="25:25" x14ac:dyDescent="0.25">
      <c r="Y184" s="91"/>
    </row>
    <row r="185" spans="25:25" x14ac:dyDescent="0.25">
      <c r="Y185" s="91"/>
    </row>
    <row r="186" spans="25:25" x14ac:dyDescent="0.25">
      <c r="Y186" s="91"/>
    </row>
    <row r="187" spans="25:25" x14ac:dyDescent="0.25">
      <c r="Y187" s="91"/>
    </row>
    <row r="188" spans="25:25" x14ac:dyDescent="0.25">
      <c r="Y188" s="91"/>
    </row>
    <row r="189" spans="25:25" x14ac:dyDescent="0.25">
      <c r="Y189" s="91"/>
    </row>
    <row r="190" spans="25:25" x14ac:dyDescent="0.25">
      <c r="Y190" s="91"/>
    </row>
    <row r="191" spans="25:25" x14ac:dyDescent="0.25">
      <c r="Y191" s="91"/>
    </row>
    <row r="192" spans="25:25" x14ac:dyDescent="0.25">
      <c r="Y192" s="91"/>
    </row>
    <row r="193" spans="25:25" x14ac:dyDescent="0.25">
      <c r="Y193" s="91"/>
    </row>
    <row r="194" spans="25:25" x14ac:dyDescent="0.25">
      <c r="Y194" s="91"/>
    </row>
    <row r="195" spans="25:25" x14ac:dyDescent="0.25">
      <c r="Y195" s="91"/>
    </row>
    <row r="196" spans="25:25" x14ac:dyDescent="0.25">
      <c r="Y196" s="91"/>
    </row>
    <row r="197" spans="25:25" x14ac:dyDescent="0.25">
      <c r="Y197" s="91"/>
    </row>
    <row r="198" spans="25:25" x14ac:dyDescent="0.25">
      <c r="Y198" s="91"/>
    </row>
    <row r="199" spans="25:25" x14ac:dyDescent="0.25">
      <c r="Y199" s="91"/>
    </row>
    <row r="200" spans="25:25" x14ac:dyDescent="0.25">
      <c r="Y200" s="91"/>
    </row>
    <row r="201" spans="25:25" x14ac:dyDescent="0.25">
      <c r="Y201" s="91"/>
    </row>
    <row r="202" spans="25:25" x14ac:dyDescent="0.25">
      <c r="Y202" s="91"/>
    </row>
    <row r="203" spans="25:25" x14ac:dyDescent="0.25">
      <c r="Y203" s="91"/>
    </row>
    <row r="204" spans="25:25" x14ac:dyDescent="0.25">
      <c r="Y204" s="91"/>
    </row>
    <row r="205" spans="25:25" x14ac:dyDescent="0.25">
      <c r="Y205" s="91"/>
    </row>
    <row r="206" spans="25:25" x14ac:dyDescent="0.25">
      <c r="Y206" s="91"/>
    </row>
    <row r="207" spans="25:25" x14ac:dyDescent="0.25">
      <c r="Y207" s="91"/>
    </row>
    <row r="208" spans="25:25" x14ac:dyDescent="0.25">
      <c r="Y208" s="91"/>
    </row>
    <row r="209" spans="25:25" x14ac:dyDescent="0.25">
      <c r="Y209" s="91"/>
    </row>
    <row r="210" spans="25:25" x14ac:dyDescent="0.25">
      <c r="Y210" s="91"/>
    </row>
    <row r="211" spans="25:25" x14ac:dyDescent="0.25">
      <c r="Y211" s="91"/>
    </row>
    <row r="212" spans="25:25" x14ac:dyDescent="0.25">
      <c r="Y212" s="91"/>
    </row>
    <row r="213" spans="25:25" x14ac:dyDescent="0.25">
      <c r="Y213" s="91"/>
    </row>
    <row r="214" spans="25:25" x14ac:dyDescent="0.25">
      <c r="Y214" s="91"/>
    </row>
    <row r="215" spans="25:25" x14ac:dyDescent="0.25">
      <c r="Y215" s="91"/>
    </row>
    <row r="216" spans="25:25" x14ac:dyDescent="0.25">
      <c r="Y216" s="91"/>
    </row>
    <row r="217" spans="25:25" x14ac:dyDescent="0.25">
      <c r="Y217" s="91"/>
    </row>
    <row r="218" spans="25:25" x14ac:dyDescent="0.25">
      <c r="Y218" s="91"/>
    </row>
    <row r="219" spans="25:25" x14ac:dyDescent="0.25">
      <c r="Y219" s="91"/>
    </row>
    <row r="220" spans="25:25" x14ac:dyDescent="0.25">
      <c r="Y220" s="91"/>
    </row>
    <row r="221" spans="25:25" x14ac:dyDescent="0.25">
      <c r="Y221" s="91"/>
    </row>
    <row r="222" spans="25:25" x14ac:dyDescent="0.25">
      <c r="Y222" s="91"/>
    </row>
    <row r="223" spans="25:25" x14ac:dyDescent="0.25">
      <c r="Y223" s="91"/>
    </row>
    <row r="224" spans="25:25" x14ac:dyDescent="0.25">
      <c r="Y224" s="91"/>
    </row>
    <row r="225" spans="25:25" x14ac:dyDescent="0.25">
      <c r="Y225" s="91"/>
    </row>
    <row r="226" spans="25:25" x14ac:dyDescent="0.25">
      <c r="Y226" s="91"/>
    </row>
    <row r="227" spans="25:25" x14ac:dyDescent="0.25">
      <c r="Y227" s="91"/>
    </row>
    <row r="228" spans="25:25" x14ac:dyDescent="0.25">
      <c r="Y228" s="91"/>
    </row>
    <row r="229" spans="25:25" x14ac:dyDescent="0.25">
      <c r="Y229" s="91"/>
    </row>
    <row r="230" spans="25:25" x14ac:dyDescent="0.25">
      <c r="Y230" s="91"/>
    </row>
    <row r="231" spans="25:25" x14ac:dyDescent="0.25">
      <c r="Y231" s="91"/>
    </row>
    <row r="232" spans="25:25" x14ac:dyDescent="0.25">
      <c r="Y232" s="91"/>
    </row>
    <row r="233" spans="25:25" x14ac:dyDescent="0.25">
      <c r="Y233" s="91"/>
    </row>
  </sheetData>
  <mergeCells count="168">
    <mergeCell ref="I42:I48"/>
    <mergeCell ref="H39:H41"/>
    <mergeCell ref="I39:I41"/>
    <mergeCell ref="H42:H48"/>
    <mergeCell ref="A20:A57"/>
    <mergeCell ref="H56:H57"/>
    <mergeCell ref="I56:I57"/>
    <mergeCell ref="I49:I53"/>
    <mergeCell ref="C54:C55"/>
    <mergeCell ref="D54:D55"/>
    <mergeCell ref="E54:E55"/>
    <mergeCell ref="G54:G55"/>
    <mergeCell ref="H54:H55"/>
    <mergeCell ref="I54:I55"/>
    <mergeCell ref="G49:G53"/>
    <mergeCell ref="H49:H53"/>
    <mergeCell ref="D49:D53"/>
    <mergeCell ref="E49:E53"/>
    <mergeCell ref="F49:F53"/>
    <mergeCell ref="B39:B57"/>
    <mergeCell ref="D56:D57"/>
    <mergeCell ref="E56:E57"/>
    <mergeCell ref="F56:F57"/>
    <mergeCell ref="G56:G57"/>
    <mergeCell ref="S10:S11"/>
    <mergeCell ref="W10:W11"/>
    <mergeCell ref="X10:X11"/>
    <mergeCell ref="Y10:Y11"/>
    <mergeCell ref="A2:A3"/>
    <mergeCell ref="B2:B3"/>
    <mergeCell ref="C2:C3"/>
    <mergeCell ref="D2:D3"/>
    <mergeCell ref="C6:C7"/>
    <mergeCell ref="D6:D7"/>
    <mergeCell ref="E2:E3"/>
    <mergeCell ref="E6:E7"/>
    <mergeCell ref="F6:F7"/>
    <mergeCell ref="E8:E11"/>
    <mergeCell ref="F8:F11"/>
    <mergeCell ref="B4:B15"/>
    <mergeCell ref="A4:A19"/>
    <mergeCell ref="B16:B19"/>
    <mergeCell ref="F2:H2"/>
    <mergeCell ref="C4:C5"/>
    <mergeCell ref="D4:D5"/>
    <mergeCell ref="E4:E5"/>
    <mergeCell ref="F4:F5"/>
    <mergeCell ref="I28:I29"/>
    <mergeCell ref="I26:I27"/>
    <mergeCell ref="G26:G27"/>
    <mergeCell ref="H24:H25"/>
    <mergeCell ref="D26:D27"/>
    <mergeCell ref="D28:D29"/>
    <mergeCell ref="F26:F27"/>
    <mergeCell ref="K2:T2"/>
    <mergeCell ref="U2:Y2"/>
    <mergeCell ref="D16:D17"/>
    <mergeCell ref="E16:E17"/>
    <mergeCell ref="F16:F17"/>
    <mergeCell ref="G16:G17"/>
    <mergeCell ref="G4:G5"/>
    <mergeCell ref="H4:H5"/>
    <mergeCell ref="G12:G15"/>
    <mergeCell ref="D8:D11"/>
    <mergeCell ref="I8:I11"/>
    <mergeCell ref="I4:I5"/>
    <mergeCell ref="I6:I7"/>
    <mergeCell ref="H6:H7"/>
    <mergeCell ref="H12:H15"/>
    <mergeCell ref="I12:I13"/>
    <mergeCell ref="G6:G7"/>
    <mergeCell ref="C18:C19"/>
    <mergeCell ref="D22:D23"/>
    <mergeCell ref="E22:E23"/>
    <mergeCell ref="F22:F23"/>
    <mergeCell ref="G22:G23"/>
    <mergeCell ref="I2:J3"/>
    <mergeCell ref="G8:G11"/>
    <mergeCell ref="H8:H11"/>
    <mergeCell ref="H22:H23"/>
    <mergeCell ref="C20:C21"/>
    <mergeCell ref="I22:I23"/>
    <mergeCell ref="I18:I19"/>
    <mergeCell ref="H18:H19"/>
    <mergeCell ref="G18:G19"/>
    <mergeCell ref="F18:F19"/>
    <mergeCell ref="E18:E19"/>
    <mergeCell ref="C16:C17"/>
    <mergeCell ref="I14:I15"/>
    <mergeCell ref="H16:H17"/>
    <mergeCell ref="E12:E15"/>
    <mergeCell ref="F12:F15"/>
    <mergeCell ref="C12:C13"/>
    <mergeCell ref="D12:D15"/>
    <mergeCell ref="C14:C15"/>
    <mergeCell ref="I37:I38"/>
    <mergeCell ref="H37:H38"/>
    <mergeCell ref="G37:G38"/>
    <mergeCell ref="F37:F38"/>
    <mergeCell ref="E37:E38"/>
    <mergeCell ref="E30:E31"/>
    <mergeCell ref="F30:F31"/>
    <mergeCell ref="H34:H36"/>
    <mergeCell ref="C34:C36"/>
    <mergeCell ref="D34:D36"/>
    <mergeCell ref="E34:E36"/>
    <mergeCell ref="F34:F36"/>
    <mergeCell ref="G34:G36"/>
    <mergeCell ref="H32:H33"/>
    <mergeCell ref="C32:C33"/>
    <mergeCell ref="D32:D33"/>
    <mergeCell ref="G30:G31"/>
    <mergeCell ref="E32:E33"/>
    <mergeCell ref="C30:C31"/>
    <mergeCell ref="D30:D31"/>
    <mergeCell ref="F24:F25"/>
    <mergeCell ref="E26:E27"/>
    <mergeCell ref="E28:E29"/>
    <mergeCell ref="E24:E25"/>
    <mergeCell ref="G24:G25"/>
    <mergeCell ref="F54:F55"/>
    <mergeCell ref="C56:C57"/>
    <mergeCell ref="C37:C38"/>
    <mergeCell ref="D37:D38"/>
    <mergeCell ref="C28:C29"/>
    <mergeCell ref="D42:D48"/>
    <mergeCell ref="E42:E48"/>
    <mergeCell ref="F42:F48"/>
    <mergeCell ref="G42:G48"/>
    <mergeCell ref="C39:C41"/>
    <mergeCell ref="D39:D41"/>
    <mergeCell ref="E39:E41"/>
    <mergeCell ref="F39:F41"/>
    <mergeCell ref="G39:G41"/>
    <mergeCell ref="B32:B38"/>
    <mergeCell ref="B20:B31"/>
    <mergeCell ref="I16:I17"/>
    <mergeCell ref="E20:E21"/>
    <mergeCell ref="F20:F21"/>
    <mergeCell ref="G20:G21"/>
    <mergeCell ref="H20:H21"/>
    <mergeCell ref="I20:I21"/>
    <mergeCell ref="I32:I33"/>
    <mergeCell ref="H26:H27"/>
    <mergeCell ref="H30:H31"/>
    <mergeCell ref="G28:G29"/>
    <mergeCell ref="F32:F33"/>
    <mergeCell ref="I30:I31"/>
    <mergeCell ref="H28:H29"/>
    <mergeCell ref="I24:I25"/>
    <mergeCell ref="D20:D21"/>
    <mergeCell ref="C24:C25"/>
    <mergeCell ref="D24:D25"/>
    <mergeCell ref="C26:C27"/>
    <mergeCell ref="F28:F29"/>
    <mergeCell ref="G32:G33"/>
    <mergeCell ref="C22:C23"/>
    <mergeCell ref="D18:D19"/>
    <mergeCell ref="R10:R11"/>
    <mergeCell ref="C9:C10"/>
    <mergeCell ref="K10:K11"/>
    <mergeCell ref="J10:J11"/>
    <mergeCell ref="L10:L11"/>
    <mergeCell ref="M10:M11"/>
    <mergeCell ref="N10:N11"/>
    <mergeCell ref="O10:O11"/>
    <mergeCell ref="P10:P11"/>
    <mergeCell ref="Q10:Q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Y971"/>
  <sheetViews>
    <sheetView zoomScale="80" zoomScaleNormal="80" workbookViewId="0">
      <pane xSplit="10" ySplit="3" topLeftCell="N49" activePane="bottomRight" state="frozen"/>
      <selection pane="topRight" activeCell="L1" sqref="L1"/>
      <selection pane="bottomLeft" activeCell="A4" sqref="A4"/>
      <selection pane="bottomRight" activeCell="Y63" sqref="Y63"/>
    </sheetView>
  </sheetViews>
  <sheetFormatPr defaultRowHeight="15" x14ac:dyDescent="0.25"/>
  <cols>
    <col min="1" max="1" width="7.7109375" style="72" customWidth="1"/>
    <col min="2" max="2" width="7" style="72" customWidth="1"/>
    <col min="3" max="3" width="31.28515625" style="72" customWidth="1"/>
    <col min="4" max="4" width="24.140625" style="72" customWidth="1"/>
    <col min="5" max="8" width="9.140625" style="72"/>
    <col min="9" max="9" width="20.5703125" style="72" customWidth="1"/>
    <col min="10" max="19" width="9.140625" style="72"/>
    <col min="20" max="22" width="0" style="72" hidden="1" customWidth="1"/>
    <col min="23" max="23" width="9.140625" style="72"/>
    <col min="24" max="25" width="9.140625" style="122"/>
  </cols>
  <sheetData>
    <row r="1" spans="1:25" ht="16.5" thickBot="1" x14ac:dyDescent="0.3">
      <c r="A1" s="131" t="s">
        <v>89</v>
      </c>
      <c r="B1" s="132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4"/>
      <c r="Y1" s="124"/>
    </row>
    <row r="2" spans="1:25" ht="25.5" customHeight="1" thickBot="1" x14ac:dyDescent="0.3">
      <c r="A2" s="303" t="s">
        <v>138</v>
      </c>
      <c r="B2" s="305" t="s">
        <v>1</v>
      </c>
      <c r="C2" s="307" t="s">
        <v>2</v>
      </c>
      <c r="D2" s="307" t="s">
        <v>3</v>
      </c>
      <c r="E2" s="307" t="s">
        <v>4</v>
      </c>
      <c r="F2" s="330" t="s">
        <v>5</v>
      </c>
      <c r="G2" s="331"/>
      <c r="H2" s="358"/>
      <c r="I2" s="323" t="s">
        <v>90</v>
      </c>
      <c r="J2" s="324"/>
      <c r="K2" s="330" t="s">
        <v>202</v>
      </c>
      <c r="L2" s="331"/>
      <c r="M2" s="331"/>
      <c r="N2" s="331"/>
      <c r="O2" s="331"/>
      <c r="P2" s="331"/>
      <c r="Q2" s="331"/>
      <c r="R2" s="331"/>
      <c r="S2" s="331"/>
      <c r="T2" s="139"/>
      <c r="U2" s="355" t="s">
        <v>7</v>
      </c>
      <c r="V2" s="356"/>
      <c r="W2" s="356"/>
      <c r="X2" s="357"/>
      <c r="Y2" s="179"/>
    </row>
    <row r="3" spans="1:25" ht="149.25" customHeight="1" thickBot="1" x14ac:dyDescent="0.3">
      <c r="A3" s="304"/>
      <c r="B3" s="306"/>
      <c r="C3" s="308"/>
      <c r="D3" s="308"/>
      <c r="E3" s="308"/>
      <c r="F3" s="137" t="s">
        <v>8</v>
      </c>
      <c r="G3" s="137" t="s">
        <v>91</v>
      </c>
      <c r="H3" s="137" t="s">
        <v>10</v>
      </c>
      <c r="I3" s="325"/>
      <c r="J3" s="326"/>
      <c r="K3" s="138" t="s">
        <v>192</v>
      </c>
      <c r="L3" s="138" t="s">
        <v>11</v>
      </c>
      <c r="M3" s="138" t="s">
        <v>12</v>
      </c>
      <c r="N3" s="138" t="s">
        <v>13</v>
      </c>
      <c r="O3" s="138" t="s">
        <v>14</v>
      </c>
      <c r="P3" s="138" t="s">
        <v>15</v>
      </c>
      <c r="Q3" s="138" t="s">
        <v>16</v>
      </c>
      <c r="R3" s="138" t="s">
        <v>17</v>
      </c>
      <c r="S3" s="138" t="s">
        <v>113</v>
      </c>
      <c r="T3" s="138" t="s">
        <v>112</v>
      </c>
      <c r="U3" s="140" t="s">
        <v>18</v>
      </c>
      <c r="V3" s="141" t="s">
        <v>19</v>
      </c>
      <c r="W3" s="142" t="s">
        <v>179</v>
      </c>
      <c r="X3" s="143" t="s">
        <v>179</v>
      </c>
      <c r="Y3" s="143" t="s">
        <v>220</v>
      </c>
    </row>
    <row r="4" spans="1:25" ht="45" x14ac:dyDescent="0.25">
      <c r="A4" s="290" t="s">
        <v>122</v>
      </c>
      <c r="B4" s="360" t="s">
        <v>93</v>
      </c>
      <c r="C4" s="318" t="s">
        <v>154</v>
      </c>
      <c r="D4" s="243" t="s">
        <v>94</v>
      </c>
      <c r="E4" s="243" t="s">
        <v>26</v>
      </c>
      <c r="F4" s="243"/>
      <c r="G4" s="321" t="s">
        <v>21</v>
      </c>
      <c r="H4" s="321" t="s">
        <v>21</v>
      </c>
      <c r="I4" s="133" t="s">
        <v>118</v>
      </c>
      <c r="J4" s="11" t="s">
        <v>22</v>
      </c>
      <c r="K4" s="11">
        <f>IF(K7=0,0,IF(K7&lt;5,1,IF(K7&gt;10.1,3,2)))</f>
        <v>1</v>
      </c>
      <c r="L4" s="11">
        <f t="shared" ref="L4:S4" si="0">IF(L7=0,0,IF(L7&lt;5,1,IF(L7&gt;10.1,3,2)))</f>
        <v>1</v>
      </c>
      <c r="M4" s="11">
        <f t="shared" si="0"/>
        <v>1</v>
      </c>
      <c r="N4" s="11">
        <f t="shared" si="0"/>
        <v>0</v>
      </c>
      <c r="O4" s="11">
        <f t="shared" si="0"/>
        <v>1</v>
      </c>
      <c r="P4" s="11">
        <f t="shared" si="0"/>
        <v>0</v>
      </c>
      <c r="Q4" s="11">
        <f t="shared" si="0"/>
        <v>0</v>
      </c>
      <c r="R4" s="11">
        <f t="shared" si="0"/>
        <v>0</v>
      </c>
      <c r="S4" s="11">
        <f t="shared" si="0"/>
        <v>0</v>
      </c>
      <c r="T4" s="11"/>
      <c r="U4" s="134"/>
      <c r="V4" s="46"/>
      <c r="W4" s="135"/>
      <c r="X4" s="180"/>
      <c r="Y4" s="136"/>
    </row>
    <row r="5" spans="1:25" ht="33" customHeight="1" x14ac:dyDescent="0.25">
      <c r="A5" s="364"/>
      <c r="B5" s="360"/>
      <c r="C5" s="318"/>
      <c r="D5" s="319"/>
      <c r="E5" s="319"/>
      <c r="F5" s="320"/>
      <c r="G5" s="321"/>
      <c r="H5" s="321"/>
      <c r="I5" s="38" t="s">
        <v>211</v>
      </c>
      <c r="J5" s="3" t="s">
        <v>22</v>
      </c>
      <c r="K5" s="3">
        <f>IF(K8=0,0,IF(K8&lt;2,2,3))</f>
        <v>2</v>
      </c>
      <c r="L5" s="3">
        <f t="shared" ref="L5:S5" si="1">IF(L8=0,0,IF(L8&lt;2,2,3))</f>
        <v>0</v>
      </c>
      <c r="M5" s="3">
        <f t="shared" si="1"/>
        <v>2</v>
      </c>
      <c r="N5" s="3">
        <f t="shared" si="1"/>
        <v>3</v>
      </c>
      <c r="O5" s="3">
        <f t="shared" si="1"/>
        <v>0</v>
      </c>
      <c r="P5" s="3">
        <f t="shared" si="1"/>
        <v>0</v>
      </c>
      <c r="Q5" s="3">
        <f t="shared" si="1"/>
        <v>0</v>
      </c>
      <c r="R5" s="3">
        <f t="shared" si="1"/>
        <v>0</v>
      </c>
      <c r="S5" s="3">
        <f t="shared" si="1"/>
        <v>3</v>
      </c>
      <c r="T5" s="3"/>
      <c r="U5" s="5"/>
      <c r="V5" s="51"/>
      <c r="W5" s="113"/>
      <c r="X5" s="181"/>
      <c r="Y5" s="114"/>
    </row>
    <row r="6" spans="1:25" ht="24.75" customHeight="1" x14ac:dyDescent="0.25">
      <c r="A6" s="364"/>
      <c r="B6" s="360"/>
      <c r="C6" s="318"/>
      <c r="D6" s="319"/>
      <c r="E6" s="319"/>
      <c r="F6" s="320"/>
      <c r="G6" s="321"/>
      <c r="H6" s="321"/>
      <c r="I6" s="34" t="s">
        <v>205</v>
      </c>
      <c r="J6" s="3" t="s">
        <v>22</v>
      </c>
      <c r="K6" s="25">
        <f>IF(K9&gt;2,2,0)</f>
        <v>0</v>
      </c>
      <c r="L6" s="25">
        <f t="shared" ref="L6:S6" si="2">IF(L9&gt;2,2,0)</f>
        <v>0</v>
      </c>
      <c r="M6" s="25">
        <f t="shared" si="2"/>
        <v>0</v>
      </c>
      <c r="N6" s="25">
        <f t="shared" si="2"/>
        <v>0</v>
      </c>
      <c r="O6" s="25">
        <f t="shared" si="2"/>
        <v>0</v>
      </c>
      <c r="P6" s="25">
        <f t="shared" si="2"/>
        <v>0</v>
      </c>
      <c r="Q6" s="25">
        <f t="shared" si="2"/>
        <v>0</v>
      </c>
      <c r="R6" s="25">
        <f t="shared" si="2"/>
        <v>0</v>
      </c>
      <c r="S6" s="25">
        <f t="shared" si="2"/>
        <v>0</v>
      </c>
      <c r="T6" s="3"/>
      <c r="U6" s="5"/>
      <c r="V6" s="51"/>
      <c r="W6" s="113"/>
      <c r="X6" s="181"/>
      <c r="Y6" s="114"/>
    </row>
    <row r="7" spans="1:25" ht="18.75" customHeight="1" x14ac:dyDescent="0.25">
      <c r="A7" s="364"/>
      <c r="B7" s="360"/>
      <c r="C7" s="188" t="s">
        <v>95</v>
      </c>
      <c r="D7" s="320"/>
      <c r="E7" s="320"/>
      <c r="F7" s="320"/>
      <c r="G7" s="322"/>
      <c r="H7" s="322"/>
      <c r="I7" s="320"/>
      <c r="J7" s="51" t="s">
        <v>23</v>
      </c>
      <c r="K7" s="6">
        <v>2.1</v>
      </c>
      <c r="L7" s="6">
        <v>1.2345679012345678</v>
      </c>
      <c r="M7" s="6">
        <v>1.7241379310344827</v>
      </c>
      <c r="N7" s="6">
        <v>0</v>
      </c>
      <c r="O7" s="6">
        <v>2.9850746268656714</v>
      </c>
      <c r="P7" s="6">
        <v>0</v>
      </c>
      <c r="Q7" s="6">
        <v>0</v>
      </c>
      <c r="R7" s="6">
        <v>0</v>
      </c>
      <c r="S7" s="6">
        <v>0</v>
      </c>
      <c r="T7" s="51"/>
      <c r="U7" s="5"/>
      <c r="V7" s="51"/>
      <c r="W7" s="113">
        <v>6.7</v>
      </c>
      <c r="X7" s="182">
        <v>1.364522417153996</v>
      </c>
      <c r="Y7" s="115">
        <v>0.6</v>
      </c>
    </row>
    <row r="8" spans="1:25" ht="22.5" customHeight="1" x14ac:dyDescent="0.25">
      <c r="A8" s="364"/>
      <c r="B8" s="360"/>
      <c r="C8" s="189" t="s">
        <v>96</v>
      </c>
      <c r="D8" s="320"/>
      <c r="E8" s="320"/>
      <c r="F8" s="320"/>
      <c r="G8" s="322"/>
      <c r="H8" s="322"/>
      <c r="I8" s="332"/>
      <c r="J8" s="51" t="s">
        <v>23</v>
      </c>
      <c r="K8" s="6">
        <v>1.0638297872340425</v>
      </c>
      <c r="L8" s="6">
        <v>0</v>
      </c>
      <c r="M8" s="6">
        <v>1.7241379310344827</v>
      </c>
      <c r="N8" s="6">
        <v>7.042253521126761</v>
      </c>
      <c r="O8" s="6">
        <v>0</v>
      </c>
      <c r="P8" s="6">
        <v>0</v>
      </c>
      <c r="Q8" s="6">
        <v>0</v>
      </c>
      <c r="R8" s="51">
        <v>0</v>
      </c>
      <c r="S8" s="6">
        <v>3.7037037037037033</v>
      </c>
      <c r="T8" s="51"/>
      <c r="U8" s="5"/>
      <c r="V8" s="51"/>
      <c r="W8" s="113">
        <v>3.1</v>
      </c>
      <c r="X8" s="182">
        <v>1.1695906432748537</v>
      </c>
      <c r="Y8" s="115">
        <v>1.7</v>
      </c>
    </row>
    <row r="9" spans="1:25" ht="25.5" customHeight="1" x14ac:dyDescent="0.25">
      <c r="A9" s="364"/>
      <c r="B9" s="360"/>
      <c r="C9" s="189" t="s">
        <v>97</v>
      </c>
      <c r="D9" s="320"/>
      <c r="E9" s="320"/>
      <c r="F9" s="320"/>
      <c r="G9" s="233"/>
      <c r="H9" s="233"/>
      <c r="I9" s="332"/>
      <c r="J9" s="51" t="s">
        <v>23</v>
      </c>
      <c r="K9" s="6">
        <v>0</v>
      </c>
      <c r="L9" s="6">
        <v>1.2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51">
        <v>0</v>
      </c>
      <c r="S9" s="51">
        <v>0</v>
      </c>
      <c r="T9" s="51"/>
      <c r="U9" s="5"/>
      <c r="V9" s="51"/>
      <c r="W9" s="113">
        <v>1.9</v>
      </c>
      <c r="X9" s="182">
        <v>0.77972709551656916</v>
      </c>
      <c r="Y9" s="115">
        <v>0.2</v>
      </c>
    </row>
    <row r="10" spans="1:25" ht="45" x14ac:dyDescent="0.25">
      <c r="A10" s="364"/>
      <c r="B10" s="360"/>
      <c r="C10" s="342" t="s">
        <v>155</v>
      </c>
      <c r="D10" s="319" t="s">
        <v>94</v>
      </c>
      <c r="E10" s="339" t="s">
        <v>20</v>
      </c>
      <c r="F10" s="319"/>
      <c r="G10" s="242" t="s">
        <v>21</v>
      </c>
      <c r="H10" s="242" t="s">
        <v>21</v>
      </c>
      <c r="I10" s="34" t="s">
        <v>125</v>
      </c>
      <c r="J10" s="3" t="s">
        <v>22</v>
      </c>
      <c r="K10" s="25">
        <f>IF(K13=0,0,IF(K13&lt;5,0.5,IF(K14&gt;10,1.5,1)))</f>
        <v>0.5</v>
      </c>
      <c r="L10" s="25">
        <f t="shared" ref="L10:S10" si="3">IF(L13=0,0,IF(L13&lt;5,0.5,IF(L14&gt;10,1.5,1)))</f>
        <v>0</v>
      </c>
      <c r="M10" s="25">
        <f t="shared" si="3"/>
        <v>0</v>
      </c>
      <c r="N10" s="25">
        <f t="shared" si="3"/>
        <v>0</v>
      </c>
      <c r="O10" s="25">
        <f t="shared" si="3"/>
        <v>0.5</v>
      </c>
      <c r="P10" s="25">
        <f t="shared" si="3"/>
        <v>0</v>
      </c>
      <c r="Q10" s="25">
        <f t="shared" si="3"/>
        <v>0</v>
      </c>
      <c r="R10" s="25">
        <f t="shared" si="3"/>
        <v>0</v>
      </c>
      <c r="S10" s="25">
        <f t="shared" si="3"/>
        <v>0.5</v>
      </c>
      <c r="T10" s="3"/>
      <c r="U10" s="5"/>
      <c r="V10" s="51"/>
      <c r="W10" s="113"/>
      <c r="X10" s="182"/>
      <c r="Y10" s="115"/>
    </row>
    <row r="11" spans="1:25" ht="33.75" x14ac:dyDescent="0.25">
      <c r="A11" s="364"/>
      <c r="B11" s="360"/>
      <c r="C11" s="318"/>
      <c r="D11" s="319"/>
      <c r="E11" s="339"/>
      <c r="F11" s="319"/>
      <c r="G11" s="322"/>
      <c r="H11" s="322"/>
      <c r="I11" s="34" t="s">
        <v>212</v>
      </c>
      <c r="J11" s="3" t="s">
        <v>22</v>
      </c>
      <c r="K11" s="25">
        <f>IF(K14=0,0,IF(K14&lt;2,1,1.5))</f>
        <v>1.5</v>
      </c>
      <c r="L11" s="25">
        <f t="shared" ref="L11:S11" si="4">IF(L14=0,0,IF(L14&lt;2,1,1.5))</f>
        <v>1.5</v>
      </c>
      <c r="M11" s="25">
        <f t="shared" si="4"/>
        <v>0</v>
      </c>
      <c r="N11" s="25">
        <f t="shared" si="4"/>
        <v>1.5</v>
      </c>
      <c r="O11" s="25">
        <f t="shared" si="4"/>
        <v>0</v>
      </c>
      <c r="P11" s="25">
        <f t="shared" si="4"/>
        <v>0</v>
      </c>
      <c r="Q11" s="25">
        <f t="shared" si="4"/>
        <v>0</v>
      </c>
      <c r="R11" s="25">
        <f t="shared" si="4"/>
        <v>0</v>
      </c>
      <c r="S11" s="25">
        <f t="shared" si="4"/>
        <v>1.5</v>
      </c>
      <c r="T11" s="3"/>
      <c r="U11" s="5"/>
      <c r="V11" s="51"/>
      <c r="W11" s="113"/>
      <c r="X11" s="182"/>
      <c r="Y11" s="115"/>
    </row>
    <row r="12" spans="1:25" ht="22.5" x14ac:dyDescent="0.25">
      <c r="A12" s="364"/>
      <c r="B12" s="360"/>
      <c r="C12" s="343"/>
      <c r="D12" s="319"/>
      <c r="E12" s="339"/>
      <c r="F12" s="319"/>
      <c r="G12" s="322"/>
      <c r="H12" s="322"/>
      <c r="I12" s="34" t="s">
        <v>126</v>
      </c>
      <c r="J12" s="3" t="s">
        <v>22</v>
      </c>
      <c r="K12" s="25">
        <f>IF(K15&gt;3,2,0)</f>
        <v>0</v>
      </c>
      <c r="L12" s="25">
        <f t="shared" ref="L12:S12" si="5">IF(L15&gt;3,2,0)</f>
        <v>2</v>
      </c>
      <c r="M12" s="25">
        <f t="shared" si="5"/>
        <v>0</v>
      </c>
      <c r="N12" s="25">
        <f t="shared" si="5"/>
        <v>0</v>
      </c>
      <c r="O12" s="25">
        <f t="shared" si="5"/>
        <v>0</v>
      </c>
      <c r="P12" s="25">
        <f t="shared" si="5"/>
        <v>0</v>
      </c>
      <c r="Q12" s="25">
        <f t="shared" si="5"/>
        <v>0</v>
      </c>
      <c r="R12" s="25">
        <f t="shared" si="5"/>
        <v>0</v>
      </c>
      <c r="S12" s="25">
        <f t="shared" si="5"/>
        <v>0</v>
      </c>
      <c r="T12" s="3"/>
      <c r="U12" s="5"/>
      <c r="V12" s="51"/>
      <c r="W12" s="113"/>
      <c r="X12" s="182"/>
      <c r="Y12" s="115"/>
    </row>
    <row r="13" spans="1:25" ht="18" customHeight="1" x14ac:dyDescent="0.25">
      <c r="A13" s="364"/>
      <c r="B13" s="360"/>
      <c r="C13" s="188" t="s">
        <v>95</v>
      </c>
      <c r="D13" s="320"/>
      <c r="E13" s="339"/>
      <c r="F13" s="319"/>
      <c r="G13" s="322"/>
      <c r="H13" s="322"/>
      <c r="I13" s="327"/>
      <c r="J13" s="51" t="s">
        <v>23</v>
      </c>
      <c r="K13" s="51">
        <v>1.1000000000000001</v>
      </c>
      <c r="L13" s="6">
        <v>0</v>
      </c>
      <c r="M13" s="6">
        <v>0</v>
      </c>
      <c r="N13" s="6">
        <v>0</v>
      </c>
      <c r="O13" s="6">
        <v>1.4925373134328357</v>
      </c>
      <c r="P13" s="51">
        <v>0</v>
      </c>
      <c r="Q13" s="51">
        <v>0</v>
      </c>
      <c r="R13" s="51">
        <v>0</v>
      </c>
      <c r="S13" s="51">
        <v>3.7</v>
      </c>
      <c r="T13" s="51"/>
      <c r="U13" s="5"/>
      <c r="V13" s="51"/>
      <c r="W13" s="113">
        <v>1.7</v>
      </c>
      <c r="X13" s="182">
        <v>0.19493177387914229</v>
      </c>
      <c r="Y13" s="115">
        <v>0.6</v>
      </c>
    </row>
    <row r="14" spans="1:25" ht="22.5" customHeight="1" x14ac:dyDescent="0.25">
      <c r="A14" s="364"/>
      <c r="B14" s="360"/>
      <c r="C14" s="189" t="s">
        <v>98</v>
      </c>
      <c r="D14" s="320"/>
      <c r="E14" s="339"/>
      <c r="F14" s="319"/>
      <c r="G14" s="322"/>
      <c r="H14" s="322"/>
      <c r="I14" s="328"/>
      <c r="J14" s="51" t="s">
        <v>23</v>
      </c>
      <c r="K14" s="6">
        <v>12.76595744680851</v>
      </c>
      <c r="L14" s="6">
        <v>13.580246913580247</v>
      </c>
      <c r="M14" s="6">
        <v>0</v>
      </c>
      <c r="N14" s="51">
        <v>11.3</v>
      </c>
      <c r="O14" s="6">
        <v>0</v>
      </c>
      <c r="P14" s="51">
        <v>0</v>
      </c>
      <c r="Q14" s="51">
        <v>0</v>
      </c>
      <c r="R14" s="51">
        <v>0</v>
      </c>
      <c r="S14" s="51">
        <v>33.299999999999997</v>
      </c>
      <c r="T14" s="51"/>
      <c r="U14" s="5"/>
      <c r="V14" s="51"/>
      <c r="W14" s="113">
        <v>0.2</v>
      </c>
      <c r="X14" s="182">
        <v>1.1695906432748537</v>
      </c>
      <c r="Y14" s="115">
        <v>8.5</v>
      </c>
    </row>
    <row r="15" spans="1:25" ht="22.5" customHeight="1" x14ac:dyDescent="0.25">
      <c r="A15" s="364"/>
      <c r="B15" s="360"/>
      <c r="C15" s="189" t="s">
        <v>97</v>
      </c>
      <c r="D15" s="320"/>
      <c r="E15" s="339"/>
      <c r="F15" s="319"/>
      <c r="G15" s="233"/>
      <c r="H15" s="233"/>
      <c r="I15" s="329"/>
      <c r="J15" s="51" t="s">
        <v>23</v>
      </c>
      <c r="K15" s="6">
        <v>2.1276595744680851</v>
      </c>
      <c r="L15" s="6">
        <v>7.4074074074074066</v>
      </c>
      <c r="M15" s="6">
        <v>0</v>
      </c>
      <c r="N15" s="6">
        <v>0</v>
      </c>
      <c r="O15" s="6">
        <v>0</v>
      </c>
      <c r="P15" s="6">
        <v>0</v>
      </c>
      <c r="Q15" s="51">
        <v>0</v>
      </c>
      <c r="R15" s="51">
        <v>0</v>
      </c>
      <c r="S15" s="6">
        <v>0</v>
      </c>
      <c r="T15" s="51"/>
      <c r="U15" s="5"/>
      <c r="V15" s="51"/>
      <c r="W15" s="113">
        <v>5</v>
      </c>
      <c r="X15" s="182">
        <v>1.364522417153996</v>
      </c>
      <c r="Y15" s="115">
        <v>1.7</v>
      </c>
    </row>
    <row r="16" spans="1:25" ht="36" x14ac:dyDescent="0.25">
      <c r="A16" s="364"/>
      <c r="B16" s="360"/>
      <c r="C16" s="342" t="s">
        <v>99</v>
      </c>
      <c r="D16" s="242" t="s">
        <v>100</v>
      </c>
      <c r="E16" s="242" t="s">
        <v>26</v>
      </c>
      <c r="F16" s="242"/>
      <c r="G16" s="242" t="s">
        <v>21</v>
      </c>
      <c r="H16" s="242" t="s">
        <v>21</v>
      </c>
      <c r="I16" s="51" t="s">
        <v>119</v>
      </c>
      <c r="J16" s="3" t="s">
        <v>22</v>
      </c>
      <c r="K16" s="3">
        <f>IF(K19=0,0,IF(K19&lt;15,2,3))</f>
        <v>3</v>
      </c>
      <c r="L16" s="3">
        <f>IF(L19=0,0,IF(L19&lt;15,2,3))</f>
        <v>0</v>
      </c>
      <c r="M16" s="3">
        <f t="shared" ref="M16:S16" si="6">IF(M19=0,0,IF(M19&lt;15,2,3))</f>
        <v>3</v>
      </c>
      <c r="N16" s="3">
        <f t="shared" si="6"/>
        <v>0</v>
      </c>
      <c r="O16" s="3">
        <f t="shared" si="6"/>
        <v>3</v>
      </c>
      <c r="P16" s="3">
        <f t="shared" si="6"/>
        <v>0</v>
      </c>
      <c r="Q16" s="3">
        <f t="shared" si="6"/>
        <v>0</v>
      </c>
      <c r="R16" s="3">
        <f t="shared" si="6"/>
        <v>0</v>
      </c>
      <c r="S16" s="3">
        <f t="shared" si="6"/>
        <v>0</v>
      </c>
      <c r="T16" s="3"/>
      <c r="U16" s="5"/>
      <c r="V16" s="51"/>
      <c r="W16" s="113"/>
      <c r="X16" s="182"/>
      <c r="Y16" s="115"/>
    </row>
    <row r="17" spans="1:25" ht="36" x14ac:dyDescent="0.25">
      <c r="A17" s="364"/>
      <c r="B17" s="360"/>
      <c r="C17" s="318"/>
      <c r="D17" s="321"/>
      <c r="E17" s="321"/>
      <c r="F17" s="322"/>
      <c r="G17" s="321"/>
      <c r="H17" s="321"/>
      <c r="I17" s="51" t="s">
        <v>120</v>
      </c>
      <c r="J17" s="3" t="s">
        <v>22</v>
      </c>
      <c r="K17" s="3">
        <f>IF(K20=0,0,IF(K20&lt;30,2,3))</f>
        <v>3</v>
      </c>
      <c r="L17" s="3">
        <f t="shared" ref="L17:S17" si="7">IF(L20=0,0,IF(L20&lt;30,2,3))</f>
        <v>0</v>
      </c>
      <c r="M17" s="3">
        <f t="shared" si="7"/>
        <v>0</v>
      </c>
      <c r="N17" s="3">
        <f t="shared" si="7"/>
        <v>3</v>
      </c>
      <c r="O17" s="3">
        <f t="shared" si="7"/>
        <v>0</v>
      </c>
      <c r="P17" s="3">
        <f t="shared" si="7"/>
        <v>0</v>
      </c>
      <c r="Q17" s="3">
        <f t="shared" si="7"/>
        <v>0</v>
      </c>
      <c r="R17" s="3">
        <f t="shared" si="7"/>
        <v>0</v>
      </c>
      <c r="S17" s="3">
        <f t="shared" si="7"/>
        <v>0</v>
      </c>
      <c r="T17" s="3"/>
      <c r="U17" s="5"/>
      <c r="V17" s="51"/>
      <c r="W17" s="113"/>
      <c r="X17" s="182"/>
      <c r="Y17" s="115"/>
    </row>
    <row r="18" spans="1:25" ht="24" x14ac:dyDescent="0.25">
      <c r="A18" s="364"/>
      <c r="B18" s="360"/>
      <c r="C18" s="343"/>
      <c r="D18" s="321"/>
      <c r="E18" s="321"/>
      <c r="F18" s="322"/>
      <c r="G18" s="321"/>
      <c r="H18" s="321"/>
      <c r="I18" s="51" t="s">
        <v>101</v>
      </c>
      <c r="J18" s="3" t="s">
        <v>22</v>
      </c>
      <c r="K18" s="3">
        <v>0</v>
      </c>
      <c r="L18" s="3">
        <v>4</v>
      </c>
      <c r="M18" s="3">
        <v>0</v>
      </c>
      <c r="N18" s="3">
        <v>4</v>
      </c>
      <c r="O18" s="3">
        <v>4</v>
      </c>
      <c r="P18" s="3">
        <v>0</v>
      </c>
      <c r="Q18" s="3">
        <v>0</v>
      </c>
      <c r="R18" s="3">
        <v>0</v>
      </c>
      <c r="S18" s="3">
        <v>0</v>
      </c>
      <c r="T18" s="3"/>
      <c r="U18" s="5"/>
      <c r="V18" s="51"/>
      <c r="W18" s="113"/>
      <c r="X18" s="182"/>
      <c r="Y18" s="115"/>
    </row>
    <row r="19" spans="1:25" ht="21.75" customHeight="1" x14ac:dyDescent="0.25">
      <c r="A19" s="364"/>
      <c r="B19" s="360"/>
      <c r="C19" s="188" t="s">
        <v>95</v>
      </c>
      <c r="D19" s="337"/>
      <c r="E19" s="322"/>
      <c r="F19" s="322"/>
      <c r="G19" s="322"/>
      <c r="H19" s="322"/>
      <c r="I19" s="332"/>
      <c r="J19" s="51" t="s">
        <v>23</v>
      </c>
      <c r="K19" s="6">
        <v>50</v>
      </c>
      <c r="L19" s="6">
        <v>0</v>
      </c>
      <c r="M19" s="51">
        <v>100</v>
      </c>
      <c r="N19" s="51">
        <v>0</v>
      </c>
      <c r="O19" s="6">
        <v>50</v>
      </c>
      <c r="P19" s="51">
        <v>0</v>
      </c>
      <c r="Q19" s="51">
        <v>0</v>
      </c>
      <c r="R19" s="51">
        <v>0</v>
      </c>
      <c r="S19" s="6">
        <v>0</v>
      </c>
      <c r="T19" s="51"/>
      <c r="U19" s="5"/>
      <c r="V19" s="51"/>
      <c r="W19" s="113">
        <v>8.8000000000000007</v>
      </c>
      <c r="X19" s="183">
        <v>14.285714285714286</v>
      </c>
      <c r="Y19" s="56">
        <v>50</v>
      </c>
    </row>
    <row r="20" spans="1:25" ht="19.5" customHeight="1" x14ac:dyDescent="0.25">
      <c r="A20" s="364"/>
      <c r="B20" s="360"/>
      <c r="C20" s="189" t="s">
        <v>96</v>
      </c>
      <c r="D20" s="337"/>
      <c r="E20" s="322"/>
      <c r="F20" s="322"/>
      <c r="G20" s="322"/>
      <c r="H20" s="322"/>
      <c r="I20" s="332"/>
      <c r="J20" s="51" t="s">
        <v>23</v>
      </c>
      <c r="K20" s="6">
        <v>100</v>
      </c>
      <c r="L20" s="6">
        <v>0</v>
      </c>
      <c r="M20" s="51">
        <v>0</v>
      </c>
      <c r="N20" s="51">
        <v>100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/>
      <c r="U20" s="5"/>
      <c r="V20" s="51"/>
      <c r="W20" s="113">
        <v>75</v>
      </c>
      <c r="X20" s="183">
        <v>50</v>
      </c>
      <c r="Y20" s="56">
        <v>100</v>
      </c>
    </row>
    <row r="21" spans="1:25" ht="22.5" customHeight="1" x14ac:dyDescent="0.25">
      <c r="A21" s="364"/>
      <c r="B21" s="360"/>
      <c r="C21" s="189" t="s">
        <v>97</v>
      </c>
      <c r="D21" s="338"/>
      <c r="E21" s="233"/>
      <c r="F21" s="233"/>
      <c r="G21" s="233"/>
      <c r="H21" s="233"/>
      <c r="I21" s="332"/>
      <c r="J21" s="51" t="s">
        <v>23</v>
      </c>
      <c r="K21" s="51">
        <v>0</v>
      </c>
      <c r="L21" s="51">
        <v>100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/>
      <c r="U21" s="5"/>
      <c r="V21" s="51"/>
      <c r="W21" s="113">
        <v>90</v>
      </c>
      <c r="X21" s="183">
        <v>100</v>
      </c>
      <c r="Y21" s="56">
        <v>100</v>
      </c>
    </row>
    <row r="22" spans="1:25" ht="36" x14ac:dyDescent="0.25">
      <c r="A22" s="364"/>
      <c r="B22" s="360"/>
      <c r="C22" s="342" t="s">
        <v>102</v>
      </c>
      <c r="D22" s="246" t="s">
        <v>103</v>
      </c>
      <c r="E22" s="244" t="s">
        <v>20</v>
      </c>
      <c r="F22" s="246"/>
      <c r="G22" s="246"/>
      <c r="H22" s="246"/>
      <c r="I22" s="49" t="s">
        <v>127</v>
      </c>
      <c r="J22" s="3" t="s">
        <v>22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/>
      <c r="U22" s="5"/>
      <c r="V22" s="51"/>
      <c r="W22" s="113"/>
      <c r="X22" s="181"/>
      <c r="Y22" s="114"/>
    </row>
    <row r="23" spans="1:25" ht="36" x14ac:dyDescent="0.25">
      <c r="A23" s="364"/>
      <c r="B23" s="360"/>
      <c r="C23" s="318"/>
      <c r="D23" s="273"/>
      <c r="E23" s="353"/>
      <c r="F23" s="328"/>
      <c r="G23" s="328"/>
      <c r="H23" s="328"/>
      <c r="I23" s="49" t="s">
        <v>213</v>
      </c>
      <c r="J23" s="3" t="s">
        <v>22</v>
      </c>
      <c r="K23" s="25">
        <v>2</v>
      </c>
      <c r="L23" s="25">
        <v>2</v>
      </c>
      <c r="M23" s="25">
        <v>0</v>
      </c>
      <c r="N23" s="25">
        <v>2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3"/>
      <c r="U23" s="5"/>
      <c r="V23" s="51"/>
      <c r="W23" s="113"/>
      <c r="X23" s="181"/>
      <c r="Y23" s="114"/>
    </row>
    <row r="24" spans="1:25" ht="24" x14ac:dyDescent="0.25">
      <c r="A24" s="364"/>
      <c r="B24" s="360"/>
      <c r="C24" s="318"/>
      <c r="D24" s="273"/>
      <c r="E24" s="353"/>
      <c r="F24" s="328"/>
      <c r="G24" s="328"/>
      <c r="H24" s="328"/>
      <c r="I24" s="49" t="s">
        <v>128</v>
      </c>
      <c r="J24" s="3" t="s">
        <v>22</v>
      </c>
      <c r="K24" s="25">
        <v>3</v>
      </c>
      <c r="L24" s="25">
        <v>3</v>
      </c>
      <c r="M24" s="25">
        <v>0</v>
      </c>
      <c r="N24" s="25">
        <v>3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3"/>
      <c r="U24" s="5"/>
      <c r="V24" s="51"/>
      <c r="W24" s="113"/>
      <c r="X24" s="181"/>
      <c r="Y24" s="114"/>
    </row>
    <row r="25" spans="1:25" ht="22.5" customHeight="1" x14ac:dyDescent="0.25">
      <c r="A25" s="364"/>
      <c r="B25" s="360"/>
      <c r="C25" s="188" t="s">
        <v>95</v>
      </c>
      <c r="D25" s="328"/>
      <c r="E25" s="353"/>
      <c r="F25" s="328"/>
      <c r="G25" s="328"/>
      <c r="H25" s="328"/>
      <c r="I25" s="226"/>
      <c r="J25" s="51" t="s">
        <v>23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/>
      <c r="U25" s="5"/>
      <c r="V25" s="51"/>
      <c r="W25" s="113">
        <v>11.1</v>
      </c>
      <c r="X25" s="183">
        <v>0</v>
      </c>
      <c r="Y25" s="56">
        <v>0</v>
      </c>
    </row>
    <row r="26" spans="1:25" ht="24.75" customHeight="1" x14ac:dyDescent="0.25">
      <c r="A26" s="364"/>
      <c r="B26" s="360"/>
      <c r="C26" s="189" t="s">
        <v>98</v>
      </c>
      <c r="D26" s="328"/>
      <c r="E26" s="353"/>
      <c r="F26" s="328"/>
      <c r="G26" s="328"/>
      <c r="H26" s="328"/>
      <c r="I26" s="333"/>
      <c r="J26" s="51" t="s">
        <v>23</v>
      </c>
      <c r="K26" s="51">
        <v>41.7</v>
      </c>
      <c r="L26" s="51">
        <v>72.7</v>
      </c>
      <c r="M26" s="51">
        <v>0</v>
      </c>
      <c r="N26" s="51">
        <v>37.5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/>
      <c r="U26" s="5"/>
      <c r="V26" s="51"/>
      <c r="W26" s="113">
        <v>100</v>
      </c>
      <c r="X26" s="183">
        <v>16.666666666666668</v>
      </c>
      <c r="Y26" s="56">
        <v>40</v>
      </c>
    </row>
    <row r="27" spans="1:25" ht="24.75" customHeight="1" x14ac:dyDescent="0.25">
      <c r="A27" s="364"/>
      <c r="B27" s="360"/>
      <c r="C27" s="189" t="s">
        <v>97</v>
      </c>
      <c r="D27" s="329"/>
      <c r="E27" s="354"/>
      <c r="F27" s="329"/>
      <c r="G27" s="329"/>
      <c r="H27" s="329"/>
      <c r="I27" s="333"/>
      <c r="J27" s="51" t="s">
        <v>23</v>
      </c>
      <c r="K27" s="51">
        <v>100</v>
      </c>
      <c r="L27" s="6">
        <v>100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/>
      <c r="U27" s="5"/>
      <c r="V27" s="51"/>
      <c r="W27" s="113">
        <v>72</v>
      </c>
      <c r="X27" s="183">
        <v>71.428571428571431</v>
      </c>
      <c r="Y27" s="56">
        <v>100</v>
      </c>
    </row>
    <row r="28" spans="1:25" ht="45.75" customHeight="1" x14ac:dyDescent="0.25">
      <c r="A28" s="364"/>
      <c r="B28" s="360"/>
      <c r="C28" s="54" t="s">
        <v>104</v>
      </c>
      <c r="D28" s="242" t="s">
        <v>105</v>
      </c>
      <c r="E28" s="242" t="s">
        <v>26</v>
      </c>
      <c r="F28" s="242"/>
      <c r="G28" s="242" t="s">
        <v>21</v>
      </c>
      <c r="H28" s="242" t="s">
        <v>21</v>
      </c>
      <c r="I28" s="242" t="s">
        <v>32</v>
      </c>
      <c r="J28" s="3" t="s">
        <v>22</v>
      </c>
      <c r="K28" s="3">
        <v>3</v>
      </c>
      <c r="L28" s="3">
        <v>1</v>
      </c>
      <c r="M28" s="3">
        <v>0</v>
      </c>
      <c r="N28" s="3">
        <v>2</v>
      </c>
      <c r="O28" s="3">
        <v>0</v>
      </c>
      <c r="P28" s="3">
        <v>5</v>
      </c>
      <c r="Q28" s="3">
        <v>0</v>
      </c>
      <c r="R28" s="3">
        <v>0</v>
      </c>
      <c r="S28" s="3">
        <v>0</v>
      </c>
      <c r="T28" s="3"/>
      <c r="U28" s="5"/>
      <c r="V28" s="51"/>
      <c r="W28" s="113"/>
      <c r="X28" s="181"/>
      <c r="Y28" s="114"/>
    </row>
    <row r="29" spans="1:25" ht="21.75" customHeight="1" x14ac:dyDescent="0.25">
      <c r="A29" s="364"/>
      <c r="B29" s="360"/>
      <c r="C29" s="188" t="s">
        <v>95</v>
      </c>
      <c r="D29" s="337"/>
      <c r="E29" s="322"/>
      <c r="F29" s="322"/>
      <c r="G29" s="322"/>
      <c r="H29" s="322"/>
      <c r="I29" s="322"/>
      <c r="J29" s="45" t="s">
        <v>33</v>
      </c>
      <c r="K29" s="45">
        <v>3</v>
      </c>
      <c r="L29" s="45"/>
      <c r="M29" s="45"/>
      <c r="N29" s="45">
        <v>2</v>
      </c>
      <c r="O29" s="45"/>
      <c r="P29" s="45">
        <v>5</v>
      </c>
      <c r="Q29" s="45"/>
      <c r="R29" s="45"/>
      <c r="S29" s="45"/>
      <c r="T29" s="45"/>
      <c r="U29" s="5"/>
      <c r="V29" s="51"/>
      <c r="W29" s="113">
        <v>10</v>
      </c>
      <c r="X29" s="181">
        <v>3</v>
      </c>
      <c r="Y29" s="114">
        <v>10</v>
      </c>
    </row>
    <row r="30" spans="1:25" ht="21" customHeight="1" x14ac:dyDescent="0.25">
      <c r="A30" s="364"/>
      <c r="B30" s="360"/>
      <c r="C30" s="189" t="s">
        <v>96</v>
      </c>
      <c r="D30" s="337"/>
      <c r="E30" s="322"/>
      <c r="F30" s="322"/>
      <c r="G30" s="322"/>
      <c r="H30" s="322"/>
      <c r="I30" s="322"/>
      <c r="J30" s="45" t="s">
        <v>33</v>
      </c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5"/>
      <c r="V30" s="51"/>
      <c r="W30" s="113">
        <v>2</v>
      </c>
      <c r="X30" s="181">
        <v>0</v>
      </c>
      <c r="Y30" s="114">
        <v>0</v>
      </c>
    </row>
    <row r="31" spans="1:25" ht="18.75" customHeight="1" x14ac:dyDescent="0.25">
      <c r="A31" s="364"/>
      <c r="B31" s="360"/>
      <c r="C31" s="189" t="s">
        <v>97</v>
      </c>
      <c r="D31" s="338"/>
      <c r="E31" s="233"/>
      <c r="F31" s="233"/>
      <c r="G31" s="233"/>
      <c r="H31" s="233"/>
      <c r="I31" s="233"/>
      <c r="J31" s="45" t="s">
        <v>33</v>
      </c>
      <c r="K31" s="45"/>
      <c r="L31" s="45">
        <v>1</v>
      </c>
      <c r="M31" s="45"/>
      <c r="N31" s="45"/>
      <c r="O31" s="45"/>
      <c r="P31" s="45"/>
      <c r="Q31" s="45"/>
      <c r="R31" s="45"/>
      <c r="S31" s="45"/>
      <c r="T31" s="45"/>
      <c r="U31" s="5"/>
      <c r="V31" s="51"/>
      <c r="W31" s="113">
        <v>1</v>
      </c>
      <c r="X31" s="181">
        <v>0</v>
      </c>
      <c r="Y31" s="114">
        <v>1</v>
      </c>
    </row>
    <row r="32" spans="1:25" ht="48" x14ac:dyDescent="0.25">
      <c r="A32" s="364"/>
      <c r="B32" s="360"/>
      <c r="C32" s="342" t="s">
        <v>106</v>
      </c>
      <c r="D32" s="242" t="s">
        <v>107</v>
      </c>
      <c r="E32" s="242" t="s">
        <v>70</v>
      </c>
      <c r="F32" s="242"/>
      <c r="G32" s="242" t="s">
        <v>21</v>
      </c>
      <c r="H32" s="242"/>
      <c r="I32" s="51" t="s">
        <v>214</v>
      </c>
      <c r="J32" s="3" t="s">
        <v>22</v>
      </c>
      <c r="K32" s="9">
        <f>IF(K35=0,0,IF(K35&lt;10,1,IF(K35&gt;15,3,2)))</f>
        <v>0</v>
      </c>
      <c r="L32" s="9">
        <f t="shared" ref="L32:S32" si="8">IF(L35=0,0,IF(L35&lt;10,1,IF(L35&gt;15,3,2)))</f>
        <v>1</v>
      </c>
      <c r="M32" s="9">
        <f t="shared" si="8"/>
        <v>0</v>
      </c>
      <c r="N32" s="9">
        <f t="shared" si="8"/>
        <v>0</v>
      </c>
      <c r="O32" s="9">
        <f t="shared" si="8"/>
        <v>1</v>
      </c>
      <c r="P32" s="9">
        <f t="shared" si="8"/>
        <v>0</v>
      </c>
      <c r="Q32" s="9">
        <f t="shared" si="8"/>
        <v>0</v>
      </c>
      <c r="R32" s="9">
        <f t="shared" si="8"/>
        <v>0</v>
      </c>
      <c r="S32" s="9">
        <f t="shared" si="8"/>
        <v>1</v>
      </c>
      <c r="T32" s="9"/>
      <c r="U32" s="5"/>
      <c r="V32" s="51"/>
      <c r="W32" s="113"/>
      <c r="X32" s="181"/>
      <c r="Y32" s="114"/>
    </row>
    <row r="33" spans="1:25" ht="36" x14ac:dyDescent="0.25">
      <c r="A33" s="364"/>
      <c r="B33" s="360"/>
      <c r="C33" s="318"/>
      <c r="D33" s="340"/>
      <c r="E33" s="322"/>
      <c r="F33" s="322"/>
      <c r="G33" s="322"/>
      <c r="H33" s="322"/>
      <c r="I33" s="51" t="s">
        <v>121</v>
      </c>
      <c r="J33" s="3" t="s">
        <v>22</v>
      </c>
      <c r="K33" s="9">
        <f>IF(K36=0,0,IF(K36&gt;5,3,2))</f>
        <v>2</v>
      </c>
      <c r="L33" s="9">
        <f>IF(L36=0,0,IF(L36&gt;5,3,2))</f>
        <v>2</v>
      </c>
      <c r="M33" s="9">
        <f t="shared" ref="M33:S33" si="9">IF(M36=0,0,IF(M36&gt;5,3,2))</f>
        <v>3</v>
      </c>
      <c r="N33" s="9">
        <f t="shared" si="9"/>
        <v>2</v>
      </c>
      <c r="O33" s="9">
        <f t="shared" si="9"/>
        <v>0</v>
      </c>
      <c r="P33" s="9">
        <f t="shared" si="9"/>
        <v>0</v>
      </c>
      <c r="Q33" s="9">
        <f t="shared" si="9"/>
        <v>0</v>
      </c>
      <c r="R33" s="9">
        <f t="shared" si="9"/>
        <v>0</v>
      </c>
      <c r="S33" s="9">
        <f t="shared" si="9"/>
        <v>3</v>
      </c>
      <c r="T33" s="9"/>
      <c r="U33" s="5"/>
      <c r="V33" s="51"/>
      <c r="W33" s="113"/>
      <c r="X33" s="181"/>
      <c r="Y33" s="114"/>
    </row>
    <row r="34" spans="1:25" ht="24" x14ac:dyDescent="0.25">
      <c r="A34" s="364"/>
      <c r="B34" s="360"/>
      <c r="C34" s="343"/>
      <c r="D34" s="340"/>
      <c r="E34" s="322"/>
      <c r="F34" s="322"/>
      <c r="G34" s="322"/>
      <c r="H34" s="322"/>
      <c r="I34" s="51" t="s">
        <v>200</v>
      </c>
      <c r="J34" s="3" t="s">
        <v>22</v>
      </c>
      <c r="K34" s="9">
        <f>IF(K37=0,0,IF(K37&gt;5,4,0))</f>
        <v>4</v>
      </c>
      <c r="L34" s="9">
        <f t="shared" ref="L34:S34" si="10">IF(L37=0,0,IF(L37&gt;5,4,0))</f>
        <v>4</v>
      </c>
      <c r="M34" s="9">
        <f t="shared" si="10"/>
        <v>4</v>
      </c>
      <c r="N34" s="9">
        <v>4</v>
      </c>
      <c r="O34" s="9">
        <f t="shared" si="10"/>
        <v>4</v>
      </c>
      <c r="P34" s="9">
        <f t="shared" si="10"/>
        <v>0</v>
      </c>
      <c r="Q34" s="9">
        <f t="shared" si="10"/>
        <v>0</v>
      </c>
      <c r="R34" s="9">
        <f t="shared" si="10"/>
        <v>0</v>
      </c>
      <c r="S34" s="9">
        <f t="shared" si="10"/>
        <v>4</v>
      </c>
      <c r="T34" s="9"/>
      <c r="U34" s="5"/>
      <c r="V34" s="51"/>
      <c r="W34" s="113"/>
      <c r="X34" s="181"/>
      <c r="Y34" s="114"/>
    </row>
    <row r="35" spans="1:25" ht="19.5" customHeight="1" x14ac:dyDescent="0.25">
      <c r="A35" s="364"/>
      <c r="B35" s="360"/>
      <c r="C35" s="188" t="s">
        <v>95</v>
      </c>
      <c r="D35" s="340"/>
      <c r="E35" s="322"/>
      <c r="F35" s="322"/>
      <c r="G35" s="322"/>
      <c r="H35" s="322"/>
      <c r="I35" s="242"/>
      <c r="J35" s="51" t="s">
        <v>23</v>
      </c>
      <c r="K35" s="6"/>
      <c r="L35" s="6">
        <v>1.2</v>
      </c>
      <c r="M35" s="6">
        <v>0</v>
      </c>
      <c r="N35" s="6"/>
      <c r="O35" s="6">
        <v>1.5</v>
      </c>
      <c r="P35" s="6"/>
      <c r="Q35" s="6"/>
      <c r="R35" s="6"/>
      <c r="S35" s="6">
        <v>3.7</v>
      </c>
      <c r="T35" s="86"/>
      <c r="U35" s="5"/>
      <c r="V35" s="51"/>
      <c r="W35" s="113">
        <v>17.7</v>
      </c>
      <c r="X35" s="183">
        <v>13.840155945419104</v>
      </c>
      <c r="Y35" s="56">
        <v>0.6</v>
      </c>
    </row>
    <row r="36" spans="1:25" ht="23.25" customHeight="1" x14ac:dyDescent="0.25">
      <c r="A36" s="364"/>
      <c r="B36" s="360"/>
      <c r="C36" s="189" t="s">
        <v>96</v>
      </c>
      <c r="D36" s="340"/>
      <c r="E36" s="322"/>
      <c r="F36" s="322"/>
      <c r="G36" s="322"/>
      <c r="H36" s="322"/>
      <c r="I36" s="321"/>
      <c r="J36" s="51" t="s">
        <v>23</v>
      </c>
      <c r="K36" s="6">
        <v>1.0638297872340425</v>
      </c>
      <c r="L36" s="6">
        <v>1.2345679012345678</v>
      </c>
      <c r="M36" s="6">
        <v>6.8965517241379306</v>
      </c>
      <c r="N36" s="6">
        <v>4.225352112676056</v>
      </c>
      <c r="O36" s="6">
        <v>0</v>
      </c>
      <c r="P36" s="6">
        <v>0</v>
      </c>
      <c r="Q36" s="6">
        <v>0</v>
      </c>
      <c r="R36" s="6">
        <v>0</v>
      </c>
      <c r="S36" s="6">
        <v>7.4074074074074066</v>
      </c>
      <c r="T36" s="86"/>
      <c r="U36" s="5"/>
      <c r="V36" s="51"/>
      <c r="W36" s="113">
        <v>7.9</v>
      </c>
      <c r="X36" s="183">
        <v>2.9239766081871346</v>
      </c>
      <c r="Y36" s="56">
        <v>2.4</v>
      </c>
    </row>
    <row r="37" spans="1:25" ht="21" customHeight="1" x14ac:dyDescent="0.25">
      <c r="A37" s="364"/>
      <c r="B37" s="360"/>
      <c r="C37" s="189" t="s">
        <v>97</v>
      </c>
      <c r="D37" s="341"/>
      <c r="E37" s="233"/>
      <c r="F37" s="233"/>
      <c r="G37" s="233"/>
      <c r="H37" s="233"/>
      <c r="I37" s="243"/>
      <c r="J37" s="51" t="s">
        <v>23</v>
      </c>
      <c r="K37" s="6">
        <v>19.148936170212767</v>
      </c>
      <c r="L37" s="6">
        <v>20.987654320987652</v>
      </c>
      <c r="M37" s="6">
        <v>22.413793103448278</v>
      </c>
      <c r="N37" s="6">
        <v>9.8591549295774641</v>
      </c>
      <c r="O37" s="6">
        <v>31.343283582089555</v>
      </c>
      <c r="P37" s="6">
        <v>0</v>
      </c>
      <c r="Q37" s="6">
        <v>0</v>
      </c>
      <c r="R37" s="6">
        <v>0</v>
      </c>
      <c r="S37" s="6">
        <v>22.222222222222221</v>
      </c>
      <c r="T37" s="86"/>
      <c r="U37" s="5"/>
      <c r="V37" s="51"/>
      <c r="W37" s="113">
        <v>8.5</v>
      </c>
      <c r="X37" s="183">
        <v>8.9668615984405466</v>
      </c>
      <c r="Y37" s="56">
        <v>17.5</v>
      </c>
    </row>
    <row r="38" spans="1:25" ht="48" x14ac:dyDescent="0.25">
      <c r="A38" s="364"/>
      <c r="B38" s="360"/>
      <c r="C38" s="342" t="s">
        <v>129</v>
      </c>
      <c r="D38" s="242" t="s">
        <v>107</v>
      </c>
      <c r="E38" s="344" t="s">
        <v>108</v>
      </c>
      <c r="F38" s="242"/>
      <c r="G38" s="242" t="s">
        <v>21</v>
      </c>
      <c r="H38" s="242" t="s">
        <v>133</v>
      </c>
      <c r="I38" s="46" t="s">
        <v>153</v>
      </c>
      <c r="J38" s="11" t="s">
        <v>22</v>
      </c>
      <c r="K38" s="11">
        <f>IF(K41=0,0,IF(K41&lt;10,0.5,IF(K41&gt;15,1.5,1)))</f>
        <v>0.5</v>
      </c>
      <c r="L38" s="11">
        <f t="shared" ref="L38:S38" si="11">IF(L41=0,0,IF(L41&lt;10,0.5,IF(L41&gt;15,1.5,1)))</f>
        <v>0.5</v>
      </c>
      <c r="M38" s="11">
        <f t="shared" si="11"/>
        <v>0.5</v>
      </c>
      <c r="N38" s="11">
        <f t="shared" si="11"/>
        <v>0.5</v>
      </c>
      <c r="O38" s="11">
        <f t="shared" si="11"/>
        <v>0</v>
      </c>
      <c r="P38" s="11">
        <f t="shared" si="11"/>
        <v>0</v>
      </c>
      <c r="Q38" s="11">
        <f t="shared" si="11"/>
        <v>0</v>
      </c>
      <c r="R38" s="11">
        <f t="shared" si="11"/>
        <v>0</v>
      </c>
      <c r="S38" s="11">
        <f t="shared" si="11"/>
        <v>0</v>
      </c>
      <c r="T38" s="11"/>
      <c r="U38" s="5"/>
      <c r="V38" s="51"/>
      <c r="W38" s="113"/>
      <c r="X38" s="181"/>
      <c r="Y38" s="114"/>
    </row>
    <row r="39" spans="1:25" ht="36" x14ac:dyDescent="0.25">
      <c r="A39" s="364"/>
      <c r="B39" s="360"/>
      <c r="C39" s="318"/>
      <c r="D39" s="321"/>
      <c r="E39" s="345"/>
      <c r="F39" s="321"/>
      <c r="G39" s="321"/>
      <c r="H39" s="321"/>
      <c r="I39" s="46" t="s">
        <v>201</v>
      </c>
      <c r="J39" s="11" t="s">
        <v>22</v>
      </c>
      <c r="K39" s="11">
        <f>IF(K42=0,0,IF(K43&lt;5,1,1.5))</f>
        <v>0</v>
      </c>
      <c r="L39" s="11">
        <f t="shared" ref="L39:S39" si="12">IF(L42=0,0,IF(L43&lt;5,1,1.5))</f>
        <v>0</v>
      </c>
      <c r="M39" s="11">
        <f t="shared" si="12"/>
        <v>0</v>
      </c>
      <c r="N39" s="11">
        <f t="shared" si="12"/>
        <v>0</v>
      </c>
      <c r="O39" s="11">
        <f t="shared" si="12"/>
        <v>0</v>
      </c>
      <c r="P39" s="11">
        <f t="shared" si="12"/>
        <v>0</v>
      </c>
      <c r="Q39" s="11">
        <f t="shared" si="12"/>
        <v>0</v>
      </c>
      <c r="R39" s="11">
        <f t="shared" si="12"/>
        <v>0</v>
      </c>
      <c r="S39" s="11">
        <f t="shared" si="12"/>
        <v>0</v>
      </c>
      <c r="T39" s="11"/>
      <c r="U39" s="5"/>
      <c r="V39" s="51"/>
      <c r="W39" s="113"/>
      <c r="X39" s="181"/>
      <c r="Y39" s="114"/>
    </row>
    <row r="40" spans="1:25" ht="24" x14ac:dyDescent="0.25">
      <c r="A40" s="364"/>
      <c r="B40" s="360"/>
      <c r="C40" s="343"/>
      <c r="D40" s="321"/>
      <c r="E40" s="345"/>
      <c r="F40" s="321"/>
      <c r="G40" s="321"/>
      <c r="H40" s="321"/>
      <c r="I40" s="48" t="s">
        <v>206</v>
      </c>
      <c r="J40" s="11" t="s">
        <v>22</v>
      </c>
      <c r="K40" s="11">
        <v>2</v>
      </c>
      <c r="L40" s="11">
        <v>2</v>
      </c>
      <c r="M40" s="11">
        <v>0</v>
      </c>
      <c r="N40" s="11">
        <v>2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/>
      <c r="U40" s="5"/>
      <c r="V40" s="51"/>
      <c r="W40" s="113"/>
      <c r="X40" s="181"/>
      <c r="Y40" s="114"/>
    </row>
    <row r="41" spans="1:25" ht="23.25" customHeight="1" x14ac:dyDescent="0.25">
      <c r="A41" s="364"/>
      <c r="B41" s="360"/>
      <c r="C41" s="189" t="s">
        <v>95</v>
      </c>
      <c r="D41" s="337"/>
      <c r="E41" s="346"/>
      <c r="F41" s="337"/>
      <c r="G41" s="337"/>
      <c r="H41" s="337"/>
      <c r="I41" s="242"/>
      <c r="J41" s="46" t="s">
        <v>23</v>
      </c>
      <c r="K41" s="13">
        <v>0.8</v>
      </c>
      <c r="L41" s="13">
        <v>2.7</v>
      </c>
      <c r="M41" s="13">
        <v>1.3</v>
      </c>
      <c r="N41" s="13">
        <v>1.1000000000000001</v>
      </c>
      <c r="O41" s="13">
        <v>0</v>
      </c>
      <c r="P41" s="13">
        <v>0</v>
      </c>
      <c r="Q41" s="46">
        <v>0</v>
      </c>
      <c r="R41" s="13">
        <v>0</v>
      </c>
      <c r="S41" s="13">
        <v>0</v>
      </c>
      <c r="T41" s="86"/>
      <c r="U41" s="5"/>
      <c r="V41" s="51"/>
      <c r="W41" s="113">
        <v>8.5</v>
      </c>
      <c r="X41" s="184">
        <v>0.38986354775828458</v>
      </c>
      <c r="Y41" s="57">
        <v>0.9</v>
      </c>
    </row>
    <row r="42" spans="1:25" ht="19.5" customHeight="1" x14ac:dyDescent="0.25">
      <c r="A42" s="364"/>
      <c r="B42" s="360"/>
      <c r="C42" s="189" t="s">
        <v>96</v>
      </c>
      <c r="D42" s="337"/>
      <c r="E42" s="346"/>
      <c r="F42" s="337"/>
      <c r="G42" s="337"/>
      <c r="H42" s="337"/>
      <c r="I42" s="337"/>
      <c r="J42" s="46" t="s">
        <v>23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2">
        <v>0</v>
      </c>
      <c r="Q42" s="46">
        <v>0</v>
      </c>
      <c r="R42" s="13">
        <v>0</v>
      </c>
      <c r="S42" s="13">
        <v>0</v>
      </c>
      <c r="T42" s="86"/>
      <c r="U42" s="5"/>
      <c r="V42" s="51"/>
      <c r="W42" s="113">
        <v>3.2</v>
      </c>
      <c r="X42" s="184">
        <v>4.8732943469785575</v>
      </c>
      <c r="Y42" s="57">
        <v>0</v>
      </c>
    </row>
    <row r="43" spans="1:25" ht="23.25" customHeight="1" x14ac:dyDescent="0.25">
      <c r="A43" s="364"/>
      <c r="B43" s="360"/>
      <c r="C43" s="189" t="s">
        <v>109</v>
      </c>
      <c r="D43" s="338"/>
      <c r="E43" s="347"/>
      <c r="F43" s="338"/>
      <c r="G43" s="338"/>
      <c r="H43" s="338"/>
      <c r="I43" s="338"/>
      <c r="J43" s="51" t="s">
        <v>23</v>
      </c>
      <c r="K43" s="6">
        <v>4.8</v>
      </c>
      <c r="L43" s="6">
        <v>6.3</v>
      </c>
      <c r="M43" s="6">
        <v>1.3</v>
      </c>
      <c r="N43" s="6">
        <v>5.5</v>
      </c>
      <c r="O43" s="6">
        <v>1</v>
      </c>
      <c r="P43" s="6">
        <v>0</v>
      </c>
      <c r="Q43" s="51">
        <v>0</v>
      </c>
      <c r="R43" s="6">
        <v>0</v>
      </c>
      <c r="S43" s="6">
        <v>0</v>
      </c>
      <c r="T43" s="86"/>
      <c r="U43" s="5"/>
      <c r="V43" s="51"/>
      <c r="W43" s="113">
        <v>9.3000000000000007</v>
      </c>
      <c r="X43" s="183">
        <v>1.364522417153996</v>
      </c>
      <c r="Y43" s="56">
        <v>3</v>
      </c>
    </row>
    <row r="44" spans="1:25" s="16" customFormat="1" ht="24" x14ac:dyDescent="0.25">
      <c r="A44" s="364"/>
      <c r="B44" s="361"/>
      <c r="C44" s="342" t="s">
        <v>130</v>
      </c>
      <c r="D44" s="349" t="s">
        <v>132</v>
      </c>
      <c r="E44" s="352"/>
      <c r="F44" s="316"/>
      <c r="G44" s="316" t="s">
        <v>133</v>
      </c>
      <c r="H44" s="316" t="s">
        <v>133</v>
      </c>
      <c r="I44" s="48" t="s">
        <v>147</v>
      </c>
      <c r="J44" s="25" t="s">
        <v>22</v>
      </c>
      <c r="K44" s="21">
        <f>K47*0.3</f>
        <v>0.89999999999999991</v>
      </c>
      <c r="L44" s="21">
        <f t="shared" ref="L44:S44" si="13">L47*0.3</f>
        <v>0.3</v>
      </c>
      <c r="M44" s="21">
        <f t="shared" si="13"/>
        <v>0.3</v>
      </c>
      <c r="N44" s="21">
        <f t="shared" si="13"/>
        <v>0</v>
      </c>
      <c r="O44" s="21">
        <f t="shared" si="13"/>
        <v>0.89999999999999991</v>
      </c>
      <c r="P44" s="21">
        <f t="shared" si="13"/>
        <v>0</v>
      </c>
      <c r="Q44" s="21">
        <f t="shared" si="13"/>
        <v>0</v>
      </c>
      <c r="R44" s="21">
        <f t="shared" si="13"/>
        <v>0</v>
      </c>
      <c r="S44" s="21">
        <f t="shared" si="13"/>
        <v>0.3</v>
      </c>
      <c r="T44" s="21"/>
      <c r="U44" s="18"/>
      <c r="V44" s="25"/>
      <c r="W44" s="116"/>
      <c r="X44" s="182"/>
      <c r="Y44" s="115"/>
    </row>
    <row r="45" spans="1:25" s="16" customFormat="1" ht="24" x14ac:dyDescent="0.25">
      <c r="A45" s="364"/>
      <c r="B45" s="361"/>
      <c r="C45" s="367"/>
      <c r="D45" s="350"/>
      <c r="E45" s="322"/>
      <c r="F45" s="322"/>
      <c r="G45" s="322"/>
      <c r="H45" s="322"/>
      <c r="I45" s="48" t="s">
        <v>148</v>
      </c>
      <c r="J45" s="25" t="s">
        <v>22</v>
      </c>
      <c r="K45" s="41">
        <v>5.2</v>
      </c>
      <c r="L45" s="41">
        <v>4.4000000000000004</v>
      </c>
      <c r="M45" s="17">
        <v>0.4</v>
      </c>
      <c r="N45" s="17">
        <v>5.2</v>
      </c>
      <c r="O45" s="41">
        <v>0</v>
      </c>
      <c r="P45" s="41">
        <v>0</v>
      </c>
      <c r="Q45" s="41">
        <v>0</v>
      </c>
      <c r="R45" s="41">
        <v>0</v>
      </c>
      <c r="S45" s="41">
        <v>4</v>
      </c>
      <c r="T45" s="21"/>
      <c r="U45" s="18"/>
      <c r="V45" s="25"/>
      <c r="W45" s="116"/>
      <c r="X45" s="181"/>
      <c r="Y45" s="114"/>
    </row>
    <row r="46" spans="1:25" s="16" customFormat="1" ht="24" x14ac:dyDescent="0.25">
      <c r="A46" s="364"/>
      <c r="B46" s="361"/>
      <c r="C46" s="348"/>
      <c r="D46" s="350"/>
      <c r="E46" s="322"/>
      <c r="F46" s="322"/>
      <c r="G46" s="322"/>
      <c r="H46" s="322"/>
      <c r="I46" s="48" t="s">
        <v>149</v>
      </c>
      <c r="J46" s="25" t="s">
        <v>22</v>
      </c>
      <c r="K46" s="41">
        <v>1</v>
      </c>
      <c r="L46" s="17">
        <v>3.5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25"/>
      <c r="U46" s="18"/>
      <c r="V46" s="25"/>
      <c r="W46" s="116"/>
      <c r="X46" s="181"/>
      <c r="Y46" s="114"/>
    </row>
    <row r="47" spans="1:25" ht="21.75" customHeight="1" x14ac:dyDescent="0.25">
      <c r="A47" s="364"/>
      <c r="B47" s="361"/>
      <c r="C47" s="188" t="s">
        <v>95</v>
      </c>
      <c r="D47" s="350"/>
      <c r="E47" s="322"/>
      <c r="F47" s="322"/>
      <c r="G47" s="322"/>
      <c r="H47" s="322"/>
      <c r="I47" s="334"/>
      <c r="J47" s="51" t="s">
        <v>33</v>
      </c>
      <c r="K47" s="39">
        <v>3</v>
      </c>
      <c r="L47" s="39">
        <v>1</v>
      </c>
      <c r="M47" s="39">
        <v>1</v>
      </c>
      <c r="N47" s="39"/>
      <c r="O47" s="39">
        <v>3</v>
      </c>
      <c r="P47" s="39"/>
      <c r="Q47" s="39"/>
      <c r="R47" s="39"/>
      <c r="S47" s="39">
        <v>1</v>
      </c>
      <c r="T47" s="51"/>
      <c r="U47" s="5"/>
      <c r="V47" s="51"/>
      <c r="W47" s="113">
        <v>19</v>
      </c>
      <c r="X47" s="181">
        <v>18</v>
      </c>
      <c r="Y47" s="114">
        <v>9</v>
      </c>
    </row>
    <row r="48" spans="1:25" ht="21" customHeight="1" x14ac:dyDescent="0.25">
      <c r="A48" s="364"/>
      <c r="B48" s="361"/>
      <c r="C48" s="189" t="s">
        <v>96</v>
      </c>
      <c r="D48" s="350"/>
      <c r="E48" s="322"/>
      <c r="F48" s="322"/>
      <c r="G48" s="322"/>
      <c r="H48" s="322"/>
      <c r="I48" s="335"/>
      <c r="J48" s="51" t="s">
        <v>33</v>
      </c>
      <c r="K48" s="190">
        <v>13</v>
      </c>
      <c r="L48" s="190">
        <v>11</v>
      </c>
      <c r="M48" s="190">
        <v>1</v>
      </c>
      <c r="N48" s="190">
        <v>13</v>
      </c>
      <c r="O48" s="190"/>
      <c r="P48" s="51"/>
      <c r="Q48" s="51"/>
      <c r="R48" s="6"/>
      <c r="S48" s="51">
        <v>10</v>
      </c>
      <c r="T48" s="51"/>
      <c r="U48" s="5"/>
      <c r="V48" s="51"/>
      <c r="W48" s="113">
        <v>0</v>
      </c>
      <c r="X48" s="181">
        <v>0</v>
      </c>
      <c r="Y48" s="114">
        <v>48</v>
      </c>
    </row>
    <row r="49" spans="1:25" ht="21.75" customHeight="1" x14ac:dyDescent="0.25">
      <c r="A49" s="364"/>
      <c r="B49" s="361"/>
      <c r="C49" s="189" t="s">
        <v>97</v>
      </c>
      <c r="D49" s="351"/>
      <c r="E49" s="233"/>
      <c r="F49" s="233"/>
      <c r="G49" s="233"/>
      <c r="H49" s="233"/>
      <c r="I49" s="336"/>
      <c r="J49" s="51" t="s">
        <v>33</v>
      </c>
      <c r="K49" s="190">
        <v>2</v>
      </c>
      <c r="L49" s="190">
        <v>7</v>
      </c>
      <c r="M49" s="6"/>
      <c r="N49" s="6"/>
      <c r="O49" s="6"/>
      <c r="P49" s="51"/>
      <c r="Q49" s="51"/>
      <c r="R49" s="6"/>
      <c r="S49" s="51"/>
      <c r="T49" s="51"/>
      <c r="U49" s="5"/>
      <c r="V49" s="51"/>
      <c r="W49" s="113">
        <v>1</v>
      </c>
      <c r="X49" s="181">
        <v>0</v>
      </c>
      <c r="Y49" s="114">
        <v>9</v>
      </c>
    </row>
    <row r="50" spans="1:25" s="16" customFormat="1" ht="24" x14ac:dyDescent="0.25">
      <c r="A50" s="364"/>
      <c r="B50" s="361"/>
      <c r="C50" s="342" t="s">
        <v>134</v>
      </c>
      <c r="D50" s="349" t="s">
        <v>135</v>
      </c>
      <c r="E50" s="352"/>
      <c r="F50" s="316"/>
      <c r="G50" s="316" t="s">
        <v>133</v>
      </c>
      <c r="H50" s="316" t="s">
        <v>133</v>
      </c>
      <c r="I50" s="52" t="s">
        <v>150</v>
      </c>
      <c r="J50" s="25" t="s">
        <v>22</v>
      </c>
      <c r="K50" s="37">
        <f>K53</f>
        <v>1</v>
      </c>
      <c r="L50" s="37">
        <f t="shared" ref="L50:S50" si="14">L53</f>
        <v>0</v>
      </c>
      <c r="M50" s="37">
        <f t="shared" si="14"/>
        <v>1</v>
      </c>
      <c r="N50" s="37">
        <f t="shared" si="14"/>
        <v>0</v>
      </c>
      <c r="O50" s="37">
        <f t="shared" si="14"/>
        <v>1</v>
      </c>
      <c r="P50" s="37">
        <f t="shared" si="14"/>
        <v>0</v>
      </c>
      <c r="Q50" s="37">
        <f t="shared" si="14"/>
        <v>0</v>
      </c>
      <c r="R50" s="37">
        <f t="shared" si="14"/>
        <v>0</v>
      </c>
      <c r="S50" s="37">
        <f t="shared" si="14"/>
        <v>0</v>
      </c>
      <c r="T50" s="25"/>
      <c r="U50" s="18"/>
      <c r="V50" s="25"/>
      <c r="W50" s="116"/>
      <c r="X50" s="181"/>
      <c r="Y50" s="114"/>
    </row>
    <row r="51" spans="1:25" s="16" customFormat="1" ht="24" x14ac:dyDescent="0.25">
      <c r="A51" s="364"/>
      <c r="B51" s="361"/>
      <c r="C51" s="367"/>
      <c r="D51" s="350"/>
      <c r="E51" s="322"/>
      <c r="F51" s="322"/>
      <c r="G51" s="322"/>
      <c r="H51" s="322"/>
      <c r="I51" s="52" t="s">
        <v>151</v>
      </c>
      <c r="J51" s="25" t="s">
        <v>22</v>
      </c>
      <c r="K51" s="17" t="s">
        <v>224</v>
      </c>
      <c r="L51" s="21">
        <v>16</v>
      </c>
      <c r="M51" s="21"/>
      <c r="N51" s="21">
        <v>16</v>
      </c>
      <c r="O51" s="21"/>
      <c r="P51" s="25"/>
      <c r="Q51" s="25"/>
      <c r="R51" s="21"/>
      <c r="S51" s="25"/>
      <c r="T51" s="25"/>
      <c r="U51" s="18"/>
      <c r="V51" s="25"/>
      <c r="W51" s="116"/>
      <c r="X51" s="181"/>
      <c r="Y51" s="114"/>
    </row>
    <row r="52" spans="1:25" s="16" customFormat="1" ht="24" x14ac:dyDescent="0.25">
      <c r="A52" s="364"/>
      <c r="B52" s="361"/>
      <c r="C52" s="348"/>
      <c r="D52" s="350"/>
      <c r="E52" s="322"/>
      <c r="F52" s="322"/>
      <c r="G52" s="322"/>
      <c r="H52" s="322"/>
      <c r="I52" s="52" t="s">
        <v>152</v>
      </c>
      <c r="J52" s="25" t="s">
        <v>22</v>
      </c>
      <c r="K52" s="17" t="s">
        <v>225</v>
      </c>
      <c r="L52" s="21">
        <v>21</v>
      </c>
      <c r="M52" s="21"/>
      <c r="N52" s="21"/>
      <c r="O52" s="21"/>
      <c r="P52" s="25"/>
      <c r="Q52" s="25"/>
      <c r="R52" s="21"/>
      <c r="S52" s="25"/>
      <c r="T52" s="25"/>
      <c r="U52" s="18"/>
      <c r="V52" s="25"/>
      <c r="W52" s="116"/>
      <c r="X52" s="181"/>
      <c r="Y52" s="114"/>
    </row>
    <row r="53" spans="1:25" ht="21" customHeight="1" x14ac:dyDescent="0.25">
      <c r="A53" s="364"/>
      <c r="B53" s="361"/>
      <c r="C53" s="188" t="s">
        <v>95</v>
      </c>
      <c r="D53" s="350"/>
      <c r="E53" s="322"/>
      <c r="F53" s="322"/>
      <c r="G53" s="322"/>
      <c r="H53" s="322"/>
      <c r="I53" s="334"/>
      <c r="J53" s="51" t="s">
        <v>33</v>
      </c>
      <c r="K53" s="39">
        <v>1</v>
      </c>
      <c r="L53" s="39"/>
      <c r="M53" s="39">
        <v>1</v>
      </c>
      <c r="N53" s="39"/>
      <c r="O53" s="39">
        <v>1</v>
      </c>
      <c r="P53" s="39"/>
      <c r="Q53" s="39"/>
      <c r="R53" s="39"/>
      <c r="S53" s="39"/>
      <c r="T53" s="51"/>
      <c r="U53" s="5"/>
      <c r="V53" s="51"/>
      <c r="W53" s="113">
        <v>11</v>
      </c>
      <c r="X53" s="181">
        <v>9</v>
      </c>
      <c r="Y53" s="114">
        <v>3</v>
      </c>
    </row>
    <row r="54" spans="1:25" ht="22.5" customHeight="1" x14ac:dyDescent="0.25">
      <c r="A54" s="364"/>
      <c r="B54" s="361"/>
      <c r="C54" s="189" t="s">
        <v>96</v>
      </c>
      <c r="D54" s="350"/>
      <c r="E54" s="322"/>
      <c r="F54" s="322"/>
      <c r="G54" s="322"/>
      <c r="H54" s="322"/>
      <c r="I54" s="335"/>
      <c r="J54" s="51" t="s">
        <v>33</v>
      </c>
      <c r="K54" s="190">
        <v>9</v>
      </c>
      <c r="L54" s="190">
        <v>8</v>
      </c>
      <c r="M54" s="6"/>
      <c r="N54" s="190">
        <v>8</v>
      </c>
      <c r="O54" s="6"/>
      <c r="P54" s="51"/>
      <c r="Q54" s="51"/>
      <c r="R54" s="6"/>
      <c r="S54" s="51"/>
      <c r="T54" s="51"/>
      <c r="U54" s="5"/>
      <c r="V54" s="51"/>
      <c r="W54" s="113">
        <v>0</v>
      </c>
      <c r="X54" s="181">
        <v>0</v>
      </c>
      <c r="Y54" s="114">
        <v>25</v>
      </c>
    </row>
    <row r="55" spans="1:25" x14ac:dyDescent="0.25">
      <c r="A55" s="368"/>
      <c r="B55" s="369"/>
      <c r="C55" s="189" t="s">
        <v>97</v>
      </c>
      <c r="D55" s="351"/>
      <c r="E55" s="233"/>
      <c r="F55" s="233"/>
      <c r="G55" s="233"/>
      <c r="H55" s="233"/>
      <c r="I55" s="336"/>
      <c r="J55" s="51" t="s">
        <v>33</v>
      </c>
      <c r="K55" s="190">
        <v>2</v>
      </c>
      <c r="L55" s="190">
        <v>7</v>
      </c>
      <c r="M55" s="6"/>
      <c r="N55" s="6"/>
      <c r="O55" s="6"/>
      <c r="P55" s="51"/>
      <c r="Q55" s="51"/>
      <c r="R55" s="6"/>
      <c r="S55" s="51"/>
      <c r="T55" s="51"/>
      <c r="U55" s="5"/>
      <c r="V55" s="51"/>
      <c r="W55" s="113">
        <v>1</v>
      </c>
      <c r="X55" s="181">
        <v>0</v>
      </c>
      <c r="Y55" s="114">
        <v>9</v>
      </c>
    </row>
    <row r="56" spans="1:25" ht="24" x14ac:dyDescent="0.25">
      <c r="A56" s="363" t="s">
        <v>92</v>
      </c>
      <c r="B56" s="359" t="s">
        <v>110</v>
      </c>
      <c r="C56" s="342" t="s">
        <v>164</v>
      </c>
      <c r="D56" s="242" t="s">
        <v>111</v>
      </c>
      <c r="E56" s="242" t="s">
        <v>26</v>
      </c>
      <c r="F56" s="242"/>
      <c r="G56" s="242" t="s">
        <v>21</v>
      </c>
      <c r="H56" s="242" t="s">
        <v>21</v>
      </c>
      <c r="I56" s="51" t="s">
        <v>215</v>
      </c>
      <c r="J56" s="3" t="s">
        <v>22</v>
      </c>
      <c r="K56" s="3">
        <f>K59*1</f>
        <v>1</v>
      </c>
      <c r="L56" s="3">
        <f t="shared" ref="L56:S56" si="15">L59*1</f>
        <v>1</v>
      </c>
      <c r="M56" s="3">
        <f t="shared" si="15"/>
        <v>0</v>
      </c>
      <c r="N56" s="3">
        <f t="shared" si="15"/>
        <v>1</v>
      </c>
      <c r="O56" s="3">
        <f t="shared" si="15"/>
        <v>1</v>
      </c>
      <c r="P56" s="3">
        <f t="shared" si="15"/>
        <v>0</v>
      </c>
      <c r="Q56" s="3">
        <f t="shared" si="15"/>
        <v>0</v>
      </c>
      <c r="R56" s="3">
        <f t="shared" si="15"/>
        <v>0</v>
      </c>
      <c r="S56" s="3">
        <f t="shared" si="15"/>
        <v>0</v>
      </c>
      <c r="T56" s="3"/>
      <c r="U56" s="5"/>
      <c r="V56" s="51"/>
      <c r="W56" s="113"/>
      <c r="X56" s="181"/>
      <c r="Y56" s="114"/>
    </row>
    <row r="57" spans="1:25" ht="24.75" customHeight="1" x14ac:dyDescent="0.25">
      <c r="A57" s="364"/>
      <c r="B57" s="360"/>
      <c r="C57" s="318"/>
      <c r="D57" s="321"/>
      <c r="E57" s="321"/>
      <c r="F57" s="337"/>
      <c r="G57" s="321"/>
      <c r="H57" s="321"/>
      <c r="I57" s="51" t="s">
        <v>216</v>
      </c>
      <c r="J57" s="14" t="s">
        <v>22</v>
      </c>
      <c r="K57" s="3">
        <f>K60*2</f>
        <v>2</v>
      </c>
      <c r="L57" s="3">
        <f t="shared" ref="L57:S57" si="16">L60*2</f>
        <v>0</v>
      </c>
      <c r="M57" s="3">
        <f t="shared" si="16"/>
        <v>0</v>
      </c>
      <c r="N57" s="3">
        <f t="shared" si="16"/>
        <v>2</v>
      </c>
      <c r="O57" s="3">
        <f t="shared" si="16"/>
        <v>2</v>
      </c>
      <c r="P57" s="3">
        <f t="shared" si="16"/>
        <v>2</v>
      </c>
      <c r="Q57" s="3">
        <f t="shared" si="16"/>
        <v>0</v>
      </c>
      <c r="R57" s="3">
        <f t="shared" si="16"/>
        <v>2</v>
      </c>
      <c r="S57" s="3">
        <f t="shared" si="16"/>
        <v>2</v>
      </c>
      <c r="T57" s="3"/>
      <c r="U57" s="5"/>
      <c r="V57" s="51"/>
      <c r="W57" s="113"/>
      <c r="X57" s="181"/>
      <c r="Y57" s="114"/>
    </row>
    <row r="58" spans="1:25" ht="18" customHeight="1" x14ac:dyDescent="0.25">
      <c r="A58" s="364"/>
      <c r="B58" s="360"/>
      <c r="C58" s="348"/>
      <c r="D58" s="337"/>
      <c r="E58" s="337"/>
      <c r="F58" s="337"/>
      <c r="G58" s="337"/>
      <c r="H58" s="337"/>
      <c r="I58" s="51" t="s">
        <v>217</v>
      </c>
      <c r="J58" s="14" t="s">
        <v>22</v>
      </c>
      <c r="K58" s="9">
        <f>K61*3</f>
        <v>0</v>
      </c>
      <c r="L58" s="9">
        <f t="shared" ref="L58:S58" si="17">L61*3</f>
        <v>3</v>
      </c>
      <c r="M58" s="9">
        <f t="shared" si="17"/>
        <v>0</v>
      </c>
      <c r="N58" s="9">
        <f t="shared" si="17"/>
        <v>0</v>
      </c>
      <c r="O58" s="9">
        <f t="shared" si="17"/>
        <v>0</v>
      </c>
      <c r="P58" s="9">
        <f t="shared" si="17"/>
        <v>0</v>
      </c>
      <c r="Q58" s="9">
        <f t="shared" si="17"/>
        <v>0</v>
      </c>
      <c r="R58" s="9">
        <f t="shared" si="17"/>
        <v>0</v>
      </c>
      <c r="S58" s="9">
        <f t="shared" si="17"/>
        <v>0</v>
      </c>
      <c r="T58" s="9"/>
      <c r="U58" s="50"/>
      <c r="V58" s="45"/>
      <c r="W58" s="117"/>
      <c r="X58" s="181"/>
      <c r="Y58" s="114"/>
    </row>
    <row r="59" spans="1:25" ht="21.75" customHeight="1" x14ac:dyDescent="0.25">
      <c r="A59" s="364"/>
      <c r="B59" s="360"/>
      <c r="C59" s="188" t="s">
        <v>95</v>
      </c>
      <c r="D59" s="337"/>
      <c r="E59" s="337"/>
      <c r="F59" s="337"/>
      <c r="G59" s="337"/>
      <c r="H59" s="337"/>
      <c r="I59" s="242"/>
      <c r="J59" s="45" t="s">
        <v>33</v>
      </c>
      <c r="K59" s="45">
        <v>1</v>
      </c>
      <c r="L59" s="45">
        <v>1</v>
      </c>
      <c r="M59" s="45"/>
      <c r="N59" s="45">
        <v>1</v>
      </c>
      <c r="O59" s="45">
        <v>1</v>
      </c>
      <c r="P59" s="45"/>
      <c r="Q59" s="45"/>
      <c r="R59" s="45"/>
      <c r="S59" s="45"/>
      <c r="T59" s="86"/>
      <c r="U59" s="50">
        <v>7</v>
      </c>
      <c r="V59" s="45"/>
      <c r="W59" s="117">
        <v>55.5</v>
      </c>
      <c r="X59" s="185">
        <v>77.8</v>
      </c>
      <c r="Y59" s="58">
        <v>44.4</v>
      </c>
    </row>
    <row r="60" spans="1:25" ht="22.5" customHeight="1" x14ac:dyDescent="0.25">
      <c r="A60" s="364"/>
      <c r="B60" s="360"/>
      <c r="C60" s="189" t="s">
        <v>96</v>
      </c>
      <c r="D60" s="337"/>
      <c r="E60" s="337"/>
      <c r="F60" s="337"/>
      <c r="G60" s="337"/>
      <c r="H60" s="337"/>
      <c r="I60" s="337"/>
      <c r="J60" s="51" t="s">
        <v>33</v>
      </c>
      <c r="K60" s="51">
        <v>1</v>
      </c>
      <c r="L60" s="51"/>
      <c r="M60" s="51"/>
      <c r="N60" s="51">
        <v>1</v>
      </c>
      <c r="O60" s="51">
        <v>1</v>
      </c>
      <c r="P60" s="51">
        <v>1</v>
      </c>
      <c r="Q60" s="51"/>
      <c r="R60" s="51">
        <v>1</v>
      </c>
      <c r="S60" s="51">
        <v>1</v>
      </c>
      <c r="T60" s="86"/>
      <c r="U60" s="5">
        <v>1</v>
      </c>
      <c r="V60" s="51"/>
      <c r="W60" s="113">
        <v>11</v>
      </c>
      <c r="X60" s="186">
        <v>11.1</v>
      </c>
      <c r="Y60" s="59">
        <v>66.7</v>
      </c>
    </row>
    <row r="61" spans="1:25" ht="22.5" customHeight="1" x14ac:dyDescent="0.25">
      <c r="A61" s="364"/>
      <c r="B61" s="360"/>
      <c r="C61" s="189" t="s">
        <v>97</v>
      </c>
      <c r="D61" s="338"/>
      <c r="E61" s="338"/>
      <c r="F61" s="338"/>
      <c r="G61" s="338"/>
      <c r="H61" s="338"/>
      <c r="I61" s="338"/>
      <c r="J61" s="51" t="s">
        <v>33</v>
      </c>
      <c r="K61" s="51"/>
      <c r="L61" s="51">
        <v>1</v>
      </c>
      <c r="M61" s="51"/>
      <c r="N61" s="51"/>
      <c r="O61" s="51"/>
      <c r="P61" s="51"/>
      <c r="Q61" s="51"/>
      <c r="R61" s="51"/>
      <c r="S61" s="51"/>
      <c r="T61" s="86"/>
      <c r="U61" s="5">
        <v>3</v>
      </c>
      <c r="V61" s="51"/>
      <c r="W61" s="113">
        <v>33</v>
      </c>
      <c r="X61" s="186">
        <v>33.299999999999997</v>
      </c>
      <c r="Y61" s="59">
        <v>11.1</v>
      </c>
    </row>
    <row r="62" spans="1:25" ht="15" customHeight="1" x14ac:dyDescent="0.25">
      <c r="A62" s="365"/>
      <c r="B62" s="361"/>
      <c r="C62" s="311" t="s">
        <v>166</v>
      </c>
      <c r="D62" s="242" t="s">
        <v>167</v>
      </c>
      <c r="E62" s="314" t="s">
        <v>20</v>
      </c>
      <c r="F62" s="316"/>
      <c r="G62" s="274" t="s">
        <v>21</v>
      </c>
      <c r="H62" s="274" t="s">
        <v>21</v>
      </c>
      <c r="I62" s="309" t="s">
        <v>218</v>
      </c>
      <c r="J62" s="3" t="s">
        <v>168</v>
      </c>
      <c r="K62" s="118">
        <v>1</v>
      </c>
      <c r="L62" s="118">
        <v>1</v>
      </c>
      <c r="M62" s="118">
        <v>0</v>
      </c>
      <c r="N62" s="118">
        <v>1</v>
      </c>
      <c r="O62" s="118">
        <v>0</v>
      </c>
      <c r="P62" s="118">
        <v>1</v>
      </c>
      <c r="Q62" s="118">
        <v>0</v>
      </c>
      <c r="R62" s="118">
        <v>2</v>
      </c>
      <c r="S62" s="118">
        <v>2</v>
      </c>
      <c r="T62" s="87"/>
      <c r="U62" s="86"/>
      <c r="V62" s="86"/>
      <c r="W62" s="119"/>
      <c r="X62" s="181"/>
      <c r="Y62" s="114"/>
    </row>
    <row r="63" spans="1:25" ht="36" customHeight="1" thickBot="1" x14ac:dyDescent="0.3">
      <c r="A63" s="366"/>
      <c r="B63" s="362"/>
      <c r="C63" s="312"/>
      <c r="D63" s="313"/>
      <c r="E63" s="315"/>
      <c r="F63" s="317"/>
      <c r="G63" s="315"/>
      <c r="H63" s="315"/>
      <c r="I63" s="310"/>
      <c r="J63" s="126" t="s">
        <v>23</v>
      </c>
      <c r="K63" s="127">
        <v>3.1914893617021276</v>
      </c>
      <c r="L63" s="127">
        <v>2.4691358024691357</v>
      </c>
      <c r="M63" s="127">
        <v>0</v>
      </c>
      <c r="N63" s="127">
        <v>7.042253521126761</v>
      </c>
      <c r="O63" s="127">
        <v>0</v>
      </c>
      <c r="P63" s="127">
        <v>3.3333333333333335</v>
      </c>
      <c r="Q63" s="127">
        <v>0</v>
      </c>
      <c r="R63" s="127">
        <v>13.333333333333334</v>
      </c>
      <c r="S63" s="127">
        <v>11.111111111111111</v>
      </c>
      <c r="T63" s="128"/>
      <c r="U63" s="129"/>
      <c r="V63" s="129"/>
      <c r="W63" s="130">
        <v>3.8</v>
      </c>
      <c r="X63" s="187">
        <v>3.8986354775828458</v>
      </c>
      <c r="Y63" s="120">
        <v>8.5399999999999991</v>
      </c>
    </row>
    <row r="64" spans="1:25" x14ac:dyDescent="0.25">
      <c r="K64" s="121"/>
      <c r="L64" s="121"/>
      <c r="M64" s="121"/>
      <c r="N64" s="121"/>
      <c r="O64" s="121"/>
      <c r="P64" s="121"/>
      <c r="Q64" s="121"/>
      <c r="R64" s="121"/>
      <c r="S64" s="121"/>
      <c r="W64" s="124"/>
      <c r="X64" s="124"/>
      <c r="Y64" s="124"/>
    </row>
    <row r="65" spans="11:25" x14ac:dyDescent="0.25">
      <c r="K65" s="123"/>
      <c r="L65" s="123"/>
      <c r="M65" s="123"/>
      <c r="N65" s="123"/>
      <c r="O65" s="123"/>
      <c r="P65" s="123"/>
      <c r="Q65" s="123"/>
      <c r="R65" s="123"/>
      <c r="S65" s="123"/>
      <c r="W65" s="124"/>
      <c r="X65" s="124"/>
      <c r="Y65" s="124"/>
    </row>
    <row r="66" spans="11:25" x14ac:dyDescent="0.25">
      <c r="K66" s="121"/>
      <c r="W66" s="124"/>
      <c r="X66" s="124"/>
      <c r="Y66" s="124"/>
    </row>
    <row r="67" spans="11:25" x14ac:dyDescent="0.25">
      <c r="W67" s="124"/>
      <c r="X67" s="124"/>
      <c r="Y67" s="124"/>
    </row>
    <row r="68" spans="11:25" x14ac:dyDescent="0.25">
      <c r="K68" s="123"/>
      <c r="L68" s="123"/>
      <c r="M68" s="123"/>
      <c r="N68" s="123"/>
      <c r="O68" s="123"/>
      <c r="P68" s="123"/>
      <c r="Q68" s="123"/>
      <c r="R68" s="123"/>
      <c r="S68" s="123"/>
      <c r="W68" s="124"/>
      <c r="X68" s="124"/>
      <c r="Y68" s="124"/>
    </row>
    <row r="69" spans="11:25" x14ac:dyDescent="0.25">
      <c r="W69" s="124"/>
      <c r="X69" s="124"/>
      <c r="Y69" s="124"/>
    </row>
    <row r="70" spans="11:25" x14ac:dyDescent="0.25">
      <c r="K70" s="123"/>
      <c r="L70" s="123"/>
      <c r="M70" s="123"/>
      <c r="N70" s="123"/>
      <c r="O70" s="123"/>
      <c r="P70" s="123"/>
      <c r="Q70" s="123"/>
      <c r="R70" s="123"/>
      <c r="S70" s="123"/>
      <c r="W70" s="124"/>
      <c r="X70" s="124"/>
      <c r="Y70" s="124"/>
    </row>
    <row r="71" spans="11:25" x14ac:dyDescent="0.25">
      <c r="W71" s="124"/>
      <c r="X71" s="124"/>
      <c r="Y71" s="124"/>
    </row>
    <row r="72" spans="11:25" x14ac:dyDescent="0.25">
      <c r="W72" s="124"/>
      <c r="X72" s="124"/>
      <c r="Y72" s="124"/>
    </row>
    <row r="73" spans="11:25" x14ac:dyDescent="0.25">
      <c r="K73" s="123"/>
      <c r="L73" s="123"/>
      <c r="M73" s="123"/>
      <c r="N73" s="123"/>
      <c r="O73" s="123"/>
      <c r="P73" s="123"/>
      <c r="Q73" s="123"/>
      <c r="R73" s="123"/>
      <c r="S73" s="123"/>
      <c r="W73" s="124"/>
      <c r="X73" s="124"/>
      <c r="Y73" s="124"/>
    </row>
    <row r="74" spans="11:25" x14ac:dyDescent="0.25">
      <c r="K74" s="123"/>
      <c r="L74" s="123"/>
      <c r="M74" s="123"/>
      <c r="N74" s="123"/>
      <c r="O74" s="123"/>
      <c r="P74" s="123"/>
      <c r="Q74" s="123"/>
      <c r="R74" s="123"/>
      <c r="S74" s="123"/>
      <c r="W74" s="124"/>
      <c r="X74" s="124"/>
      <c r="Y74" s="124"/>
    </row>
    <row r="75" spans="11:25" x14ac:dyDescent="0.25">
      <c r="W75" s="124"/>
      <c r="X75" s="124"/>
      <c r="Y75" s="124"/>
    </row>
    <row r="76" spans="11:25" x14ac:dyDescent="0.25">
      <c r="W76" s="124"/>
      <c r="X76" s="124"/>
      <c r="Y76" s="124"/>
    </row>
    <row r="77" spans="11:25" x14ac:dyDescent="0.25">
      <c r="W77" s="124"/>
      <c r="X77" s="124"/>
      <c r="Y77" s="124"/>
    </row>
    <row r="78" spans="11:25" x14ac:dyDescent="0.25">
      <c r="W78" s="124"/>
      <c r="X78" s="124"/>
      <c r="Y78" s="124"/>
    </row>
    <row r="79" spans="11:25" x14ac:dyDescent="0.25">
      <c r="W79" s="124"/>
      <c r="X79" s="124"/>
      <c r="Y79" s="124"/>
    </row>
    <row r="80" spans="11:25" x14ac:dyDescent="0.25">
      <c r="W80" s="124"/>
      <c r="X80" s="124"/>
      <c r="Y80" s="124"/>
    </row>
    <row r="81" spans="23:25" x14ac:dyDescent="0.25">
      <c r="W81" s="124"/>
      <c r="X81" s="124"/>
      <c r="Y81" s="124"/>
    </row>
    <row r="82" spans="23:25" x14ac:dyDescent="0.25">
      <c r="W82" s="124"/>
      <c r="X82" s="124"/>
      <c r="Y82" s="124"/>
    </row>
    <row r="83" spans="23:25" x14ac:dyDescent="0.25">
      <c r="W83" s="124"/>
      <c r="X83" s="124"/>
      <c r="Y83" s="124"/>
    </row>
    <row r="84" spans="23:25" x14ac:dyDescent="0.25">
      <c r="W84" s="124"/>
      <c r="X84" s="124"/>
      <c r="Y84" s="124"/>
    </row>
    <row r="85" spans="23:25" x14ac:dyDescent="0.25">
      <c r="W85" s="124"/>
      <c r="X85" s="124"/>
      <c r="Y85" s="124"/>
    </row>
    <row r="86" spans="23:25" x14ac:dyDescent="0.25">
      <c r="W86" s="124"/>
      <c r="X86" s="124"/>
      <c r="Y86" s="124"/>
    </row>
    <row r="87" spans="23:25" x14ac:dyDescent="0.25">
      <c r="W87" s="124"/>
      <c r="X87" s="124"/>
      <c r="Y87" s="124"/>
    </row>
    <row r="88" spans="23:25" x14ac:dyDescent="0.25">
      <c r="W88" s="124"/>
      <c r="X88" s="124"/>
      <c r="Y88" s="124"/>
    </row>
    <row r="89" spans="23:25" x14ac:dyDescent="0.25">
      <c r="W89" s="124"/>
      <c r="X89" s="124"/>
      <c r="Y89" s="124"/>
    </row>
    <row r="90" spans="23:25" x14ac:dyDescent="0.25">
      <c r="W90" s="124"/>
      <c r="X90" s="124"/>
      <c r="Y90" s="124"/>
    </row>
    <row r="91" spans="23:25" x14ac:dyDescent="0.25">
      <c r="W91" s="124"/>
      <c r="X91" s="124"/>
      <c r="Y91" s="124"/>
    </row>
    <row r="92" spans="23:25" x14ac:dyDescent="0.25">
      <c r="W92" s="124"/>
      <c r="X92" s="124"/>
      <c r="Y92" s="124"/>
    </row>
    <row r="93" spans="23:25" x14ac:dyDescent="0.25">
      <c r="W93" s="124"/>
      <c r="X93" s="124"/>
      <c r="Y93" s="124"/>
    </row>
    <row r="94" spans="23:25" x14ac:dyDescent="0.25">
      <c r="W94" s="124"/>
      <c r="X94" s="124"/>
      <c r="Y94" s="124"/>
    </row>
    <row r="95" spans="23:25" x14ac:dyDescent="0.25">
      <c r="W95" s="124"/>
      <c r="X95" s="124"/>
      <c r="Y95" s="124"/>
    </row>
    <row r="96" spans="23:25" x14ac:dyDescent="0.25">
      <c r="W96" s="124"/>
      <c r="X96" s="124"/>
      <c r="Y96" s="124"/>
    </row>
    <row r="97" spans="23:25" x14ac:dyDescent="0.25">
      <c r="W97" s="124"/>
      <c r="X97" s="124"/>
      <c r="Y97" s="124"/>
    </row>
    <row r="98" spans="23:25" x14ac:dyDescent="0.25">
      <c r="W98" s="124"/>
      <c r="X98" s="124"/>
      <c r="Y98" s="124"/>
    </row>
    <row r="99" spans="23:25" x14ac:dyDescent="0.25">
      <c r="W99" s="124"/>
      <c r="X99" s="124"/>
      <c r="Y99" s="124"/>
    </row>
    <row r="100" spans="23:25" x14ac:dyDescent="0.25">
      <c r="W100" s="124"/>
      <c r="X100" s="124"/>
      <c r="Y100" s="124"/>
    </row>
    <row r="101" spans="23:25" x14ac:dyDescent="0.25">
      <c r="W101" s="124"/>
      <c r="X101" s="124"/>
      <c r="Y101" s="124"/>
    </row>
    <row r="102" spans="23:25" x14ac:dyDescent="0.25">
      <c r="W102" s="124"/>
      <c r="X102" s="124"/>
      <c r="Y102" s="124"/>
    </row>
    <row r="103" spans="23:25" x14ac:dyDescent="0.25">
      <c r="W103" s="124"/>
      <c r="X103" s="124"/>
      <c r="Y103" s="124"/>
    </row>
    <row r="104" spans="23:25" x14ac:dyDescent="0.25">
      <c r="W104" s="124"/>
      <c r="X104" s="124"/>
      <c r="Y104" s="124"/>
    </row>
    <row r="105" spans="23:25" x14ac:dyDescent="0.25">
      <c r="W105" s="124"/>
      <c r="X105" s="124"/>
      <c r="Y105" s="124"/>
    </row>
    <row r="106" spans="23:25" x14ac:dyDescent="0.25">
      <c r="W106" s="124"/>
      <c r="X106" s="124"/>
      <c r="Y106" s="124"/>
    </row>
    <row r="107" spans="23:25" x14ac:dyDescent="0.25">
      <c r="W107" s="124"/>
      <c r="X107" s="124"/>
      <c r="Y107" s="124"/>
    </row>
    <row r="108" spans="23:25" x14ac:dyDescent="0.25">
      <c r="W108" s="124"/>
      <c r="X108" s="124"/>
      <c r="Y108" s="124"/>
    </row>
    <row r="109" spans="23:25" x14ac:dyDescent="0.25">
      <c r="W109" s="124"/>
      <c r="X109" s="124"/>
      <c r="Y109" s="124"/>
    </row>
    <row r="110" spans="23:25" x14ac:dyDescent="0.25">
      <c r="W110" s="124"/>
      <c r="X110" s="124"/>
      <c r="Y110" s="124"/>
    </row>
    <row r="111" spans="23:25" x14ac:dyDescent="0.25">
      <c r="W111" s="124"/>
      <c r="X111" s="124"/>
      <c r="Y111" s="124"/>
    </row>
    <row r="112" spans="23:25" x14ac:dyDescent="0.25">
      <c r="W112" s="124"/>
      <c r="X112" s="124"/>
      <c r="Y112" s="124"/>
    </row>
    <row r="113" spans="23:25" x14ac:dyDescent="0.25">
      <c r="W113" s="124"/>
      <c r="X113" s="124"/>
      <c r="Y113" s="124"/>
    </row>
    <row r="114" spans="23:25" x14ac:dyDescent="0.25">
      <c r="W114" s="124"/>
      <c r="X114" s="124"/>
      <c r="Y114" s="124"/>
    </row>
    <row r="115" spans="23:25" x14ac:dyDescent="0.25">
      <c r="W115" s="124"/>
      <c r="X115" s="124"/>
      <c r="Y115" s="124"/>
    </row>
    <row r="116" spans="23:25" x14ac:dyDescent="0.25">
      <c r="W116" s="124"/>
      <c r="X116" s="124"/>
      <c r="Y116" s="124"/>
    </row>
    <row r="117" spans="23:25" x14ac:dyDescent="0.25">
      <c r="W117" s="124"/>
      <c r="X117" s="124"/>
      <c r="Y117" s="124"/>
    </row>
    <row r="118" spans="23:25" x14ac:dyDescent="0.25">
      <c r="W118" s="124"/>
      <c r="X118" s="124"/>
      <c r="Y118" s="124"/>
    </row>
    <row r="119" spans="23:25" x14ac:dyDescent="0.25">
      <c r="W119" s="124"/>
      <c r="X119" s="124"/>
      <c r="Y119" s="124"/>
    </row>
    <row r="120" spans="23:25" x14ac:dyDescent="0.25">
      <c r="W120" s="124"/>
      <c r="X120" s="124"/>
      <c r="Y120" s="124"/>
    </row>
    <row r="121" spans="23:25" x14ac:dyDescent="0.25">
      <c r="W121" s="124"/>
      <c r="X121" s="124"/>
      <c r="Y121" s="124"/>
    </row>
    <row r="122" spans="23:25" x14ac:dyDescent="0.25">
      <c r="W122" s="124"/>
      <c r="X122" s="124"/>
      <c r="Y122" s="124"/>
    </row>
    <row r="123" spans="23:25" x14ac:dyDescent="0.25">
      <c r="W123" s="124"/>
      <c r="X123" s="124"/>
      <c r="Y123" s="124"/>
    </row>
    <row r="124" spans="23:25" x14ac:dyDescent="0.25">
      <c r="W124" s="124"/>
      <c r="X124" s="124"/>
      <c r="Y124" s="124"/>
    </row>
    <row r="125" spans="23:25" x14ac:dyDescent="0.25">
      <c r="W125" s="124"/>
      <c r="X125" s="124"/>
      <c r="Y125" s="124"/>
    </row>
    <row r="126" spans="23:25" x14ac:dyDescent="0.25">
      <c r="W126" s="124"/>
      <c r="X126" s="124"/>
      <c r="Y126" s="124"/>
    </row>
    <row r="127" spans="23:25" x14ac:dyDescent="0.25">
      <c r="W127" s="124"/>
      <c r="X127" s="124"/>
      <c r="Y127" s="124"/>
    </row>
    <row r="128" spans="23:25" x14ac:dyDescent="0.25">
      <c r="W128" s="124"/>
      <c r="X128" s="124"/>
      <c r="Y128" s="124"/>
    </row>
    <row r="129" spans="23:25" x14ac:dyDescent="0.25">
      <c r="W129" s="124"/>
      <c r="X129" s="124"/>
      <c r="Y129" s="124"/>
    </row>
    <row r="130" spans="23:25" x14ac:dyDescent="0.25">
      <c r="W130" s="124"/>
      <c r="X130" s="124"/>
      <c r="Y130" s="124"/>
    </row>
    <row r="131" spans="23:25" x14ac:dyDescent="0.25">
      <c r="W131" s="124"/>
      <c r="X131" s="124"/>
      <c r="Y131" s="124"/>
    </row>
    <row r="132" spans="23:25" x14ac:dyDescent="0.25">
      <c r="W132" s="124"/>
      <c r="X132" s="124"/>
      <c r="Y132" s="124"/>
    </row>
    <row r="133" spans="23:25" x14ac:dyDescent="0.25">
      <c r="W133" s="124"/>
      <c r="X133" s="124"/>
      <c r="Y133" s="124"/>
    </row>
    <row r="134" spans="23:25" x14ac:dyDescent="0.25">
      <c r="W134" s="124"/>
      <c r="X134" s="124"/>
      <c r="Y134" s="124"/>
    </row>
    <row r="135" spans="23:25" x14ac:dyDescent="0.25">
      <c r="W135" s="124"/>
      <c r="X135" s="124"/>
      <c r="Y135" s="124"/>
    </row>
    <row r="136" spans="23:25" x14ac:dyDescent="0.25">
      <c r="W136" s="124"/>
      <c r="X136" s="124"/>
      <c r="Y136" s="124"/>
    </row>
    <row r="137" spans="23:25" x14ac:dyDescent="0.25">
      <c r="W137" s="124"/>
      <c r="X137" s="124"/>
      <c r="Y137" s="124"/>
    </row>
    <row r="138" spans="23:25" x14ac:dyDescent="0.25">
      <c r="W138" s="124"/>
      <c r="X138" s="124"/>
      <c r="Y138" s="124"/>
    </row>
    <row r="139" spans="23:25" x14ac:dyDescent="0.25">
      <c r="W139" s="124"/>
      <c r="X139" s="124"/>
      <c r="Y139" s="124"/>
    </row>
    <row r="140" spans="23:25" x14ac:dyDescent="0.25">
      <c r="W140" s="124"/>
      <c r="X140" s="124"/>
      <c r="Y140" s="124"/>
    </row>
    <row r="141" spans="23:25" x14ac:dyDescent="0.25">
      <c r="W141" s="124"/>
      <c r="X141" s="124"/>
      <c r="Y141" s="124"/>
    </row>
    <row r="142" spans="23:25" x14ac:dyDescent="0.25">
      <c r="W142" s="124"/>
      <c r="X142" s="124"/>
      <c r="Y142" s="124"/>
    </row>
    <row r="143" spans="23:25" x14ac:dyDescent="0.25">
      <c r="W143" s="124"/>
      <c r="X143" s="124"/>
      <c r="Y143" s="124"/>
    </row>
    <row r="144" spans="23:25" x14ac:dyDescent="0.25">
      <c r="W144" s="124"/>
      <c r="X144" s="124"/>
      <c r="Y144" s="124"/>
    </row>
    <row r="145" spans="23:25" x14ac:dyDescent="0.25">
      <c r="W145" s="124"/>
      <c r="X145" s="124"/>
      <c r="Y145" s="124"/>
    </row>
    <row r="146" spans="23:25" x14ac:dyDescent="0.25">
      <c r="W146" s="124"/>
      <c r="X146" s="124"/>
      <c r="Y146" s="124"/>
    </row>
    <row r="147" spans="23:25" x14ac:dyDescent="0.25">
      <c r="W147" s="124"/>
      <c r="X147" s="124"/>
      <c r="Y147" s="124"/>
    </row>
    <row r="148" spans="23:25" x14ac:dyDescent="0.25">
      <c r="W148" s="124"/>
      <c r="X148" s="124"/>
      <c r="Y148" s="124"/>
    </row>
    <row r="149" spans="23:25" x14ac:dyDescent="0.25">
      <c r="W149" s="124"/>
      <c r="X149" s="124"/>
      <c r="Y149" s="124"/>
    </row>
    <row r="150" spans="23:25" x14ac:dyDescent="0.25">
      <c r="W150" s="124"/>
      <c r="X150" s="124"/>
      <c r="Y150" s="124"/>
    </row>
    <row r="151" spans="23:25" x14ac:dyDescent="0.25">
      <c r="W151" s="124"/>
      <c r="X151" s="124"/>
      <c r="Y151" s="124"/>
    </row>
    <row r="152" spans="23:25" x14ac:dyDescent="0.25">
      <c r="W152" s="124"/>
      <c r="X152" s="124"/>
      <c r="Y152" s="124"/>
    </row>
    <row r="153" spans="23:25" x14ac:dyDescent="0.25">
      <c r="W153" s="124"/>
      <c r="X153" s="124"/>
      <c r="Y153" s="124"/>
    </row>
    <row r="154" spans="23:25" x14ac:dyDescent="0.25">
      <c r="W154" s="124"/>
      <c r="X154" s="124"/>
      <c r="Y154" s="124"/>
    </row>
    <row r="155" spans="23:25" x14ac:dyDescent="0.25">
      <c r="W155" s="124"/>
      <c r="X155" s="124"/>
      <c r="Y155" s="124"/>
    </row>
    <row r="156" spans="23:25" x14ac:dyDescent="0.25">
      <c r="W156" s="124"/>
      <c r="X156" s="124"/>
      <c r="Y156" s="124"/>
    </row>
    <row r="157" spans="23:25" x14ac:dyDescent="0.25">
      <c r="W157" s="124"/>
      <c r="X157" s="124"/>
      <c r="Y157" s="124"/>
    </row>
    <row r="158" spans="23:25" x14ac:dyDescent="0.25">
      <c r="W158" s="124"/>
      <c r="X158" s="124"/>
      <c r="Y158" s="124"/>
    </row>
    <row r="159" spans="23:25" x14ac:dyDescent="0.25">
      <c r="W159" s="124"/>
      <c r="X159" s="124"/>
      <c r="Y159" s="124"/>
    </row>
    <row r="160" spans="23:25" x14ac:dyDescent="0.25">
      <c r="W160" s="124"/>
      <c r="X160" s="124"/>
      <c r="Y160" s="124"/>
    </row>
    <row r="161" spans="23:25" x14ac:dyDescent="0.25">
      <c r="W161" s="124"/>
      <c r="X161" s="124"/>
      <c r="Y161" s="124"/>
    </row>
    <row r="162" spans="23:25" x14ac:dyDescent="0.25">
      <c r="W162" s="124"/>
      <c r="X162" s="124"/>
      <c r="Y162" s="124"/>
    </row>
    <row r="163" spans="23:25" x14ac:dyDescent="0.25">
      <c r="W163" s="124"/>
      <c r="X163" s="124"/>
      <c r="Y163" s="124"/>
    </row>
    <row r="164" spans="23:25" x14ac:dyDescent="0.25">
      <c r="W164" s="124"/>
      <c r="X164" s="124"/>
      <c r="Y164" s="124"/>
    </row>
    <row r="165" spans="23:25" x14ac:dyDescent="0.25">
      <c r="W165" s="124"/>
      <c r="X165" s="124"/>
      <c r="Y165" s="124"/>
    </row>
    <row r="166" spans="23:25" x14ac:dyDescent="0.25">
      <c r="W166" s="124"/>
      <c r="X166" s="124"/>
      <c r="Y166" s="124"/>
    </row>
    <row r="167" spans="23:25" x14ac:dyDescent="0.25">
      <c r="W167" s="124"/>
      <c r="X167" s="124"/>
      <c r="Y167" s="124"/>
    </row>
    <row r="168" spans="23:25" x14ac:dyDescent="0.25">
      <c r="W168" s="124"/>
      <c r="X168" s="124"/>
      <c r="Y168" s="124"/>
    </row>
    <row r="169" spans="23:25" x14ac:dyDescent="0.25">
      <c r="W169" s="124"/>
      <c r="X169" s="124"/>
      <c r="Y169" s="124"/>
    </row>
    <row r="170" spans="23:25" x14ac:dyDescent="0.25">
      <c r="W170" s="124"/>
      <c r="X170" s="124"/>
      <c r="Y170" s="124"/>
    </row>
    <row r="171" spans="23:25" x14ac:dyDescent="0.25">
      <c r="W171" s="124"/>
      <c r="X171" s="124"/>
      <c r="Y171" s="124"/>
    </row>
    <row r="172" spans="23:25" x14ac:dyDescent="0.25">
      <c r="W172" s="124"/>
      <c r="X172" s="124"/>
      <c r="Y172" s="124"/>
    </row>
    <row r="173" spans="23:25" x14ac:dyDescent="0.25">
      <c r="W173" s="124"/>
      <c r="X173" s="124"/>
      <c r="Y173" s="124"/>
    </row>
    <row r="174" spans="23:25" x14ac:dyDescent="0.25">
      <c r="W174" s="124"/>
      <c r="X174" s="124"/>
      <c r="Y174" s="124"/>
    </row>
    <row r="175" spans="23:25" x14ac:dyDescent="0.25">
      <c r="W175" s="124"/>
      <c r="X175" s="124"/>
      <c r="Y175" s="124"/>
    </row>
    <row r="176" spans="23:25" x14ac:dyDescent="0.25">
      <c r="W176" s="124"/>
      <c r="X176" s="124"/>
      <c r="Y176" s="124"/>
    </row>
    <row r="177" spans="23:25" x14ac:dyDescent="0.25">
      <c r="W177" s="124"/>
      <c r="X177" s="124"/>
      <c r="Y177" s="124"/>
    </row>
    <row r="178" spans="23:25" x14ac:dyDescent="0.25">
      <c r="W178" s="124"/>
      <c r="X178" s="124"/>
      <c r="Y178" s="124"/>
    </row>
    <row r="179" spans="23:25" x14ac:dyDescent="0.25">
      <c r="W179" s="124"/>
      <c r="X179" s="124"/>
      <c r="Y179" s="124"/>
    </row>
    <row r="180" spans="23:25" x14ac:dyDescent="0.25">
      <c r="W180" s="124"/>
      <c r="X180" s="124"/>
      <c r="Y180" s="124"/>
    </row>
    <row r="181" spans="23:25" x14ac:dyDescent="0.25">
      <c r="W181" s="124"/>
      <c r="X181" s="124"/>
      <c r="Y181" s="124"/>
    </row>
    <row r="182" spans="23:25" x14ac:dyDescent="0.25">
      <c r="W182" s="124"/>
      <c r="X182" s="124"/>
      <c r="Y182" s="124"/>
    </row>
    <row r="183" spans="23:25" x14ac:dyDescent="0.25">
      <c r="W183" s="124"/>
      <c r="X183" s="124"/>
      <c r="Y183" s="124"/>
    </row>
    <row r="184" spans="23:25" x14ac:dyDescent="0.25">
      <c r="W184" s="124"/>
      <c r="X184" s="124"/>
      <c r="Y184" s="124"/>
    </row>
    <row r="185" spans="23:25" x14ac:dyDescent="0.25">
      <c r="W185" s="124"/>
      <c r="X185" s="124"/>
      <c r="Y185" s="124"/>
    </row>
    <row r="186" spans="23:25" x14ac:dyDescent="0.25">
      <c r="W186" s="124"/>
      <c r="X186" s="124"/>
      <c r="Y186" s="124"/>
    </row>
    <row r="187" spans="23:25" x14ac:dyDescent="0.25">
      <c r="W187" s="124"/>
      <c r="X187" s="124"/>
      <c r="Y187" s="124"/>
    </row>
    <row r="188" spans="23:25" x14ac:dyDescent="0.25">
      <c r="W188" s="124"/>
      <c r="X188" s="124"/>
      <c r="Y188" s="124"/>
    </row>
    <row r="189" spans="23:25" x14ac:dyDescent="0.25">
      <c r="W189" s="124"/>
      <c r="X189" s="124"/>
      <c r="Y189" s="124"/>
    </row>
    <row r="190" spans="23:25" x14ac:dyDescent="0.25">
      <c r="W190" s="124"/>
      <c r="X190" s="124"/>
      <c r="Y190" s="124"/>
    </row>
    <row r="191" spans="23:25" x14ac:dyDescent="0.25">
      <c r="W191" s="124"/>
      <c r="X191" s="124"/>
      <c r="Y191" s="124"/>
    </row>
    <row r="192" spans="23:25" x14ac:dyDescent="0.25">
      <c r="W192" s="124"/>
      <c r="X192" s="124"/>
      <c r="Y192" s="124"/>
    </row>
    <row r="193" spans="23:25" x14ac:dyDescent="0.25">
      <c r="W193" s="124"/>
      <c r="X193" s="124"/>
      <c r="Y193" s="124"/>
    </row>
    <row r="194" spans="23:25" x14ac:dyDescent="0.25">
      <c r="W194" s="124"/>
      <c r="X194" s="124"/>
      <c r="Y194" s="124"/>
    </row>
    <row r="195" spans="23:25" x14ac:dyDescent="0.25">
      <c r="W195" s="124"/>
      <c r="X195" s="124"/>
      <c r="Y195" s="124"/>
    </row>
    <row r="196" spans="23:25" x14ac:dyDescent="0.25">
      <c r="W196" s="124"/>
      <c r="X196" s="124"/>
      <c r="Y196" s="124"/>
    </row>
    <row r="197" spans="23:25" x14ac:dyDescent="0.25">
      <c r="W197" s="124"/>
      <c r="X197" s="124"/>
      <c r="Y197" s="124"/>
    </row>
    <row r="198" spans="23:25" x14ac:dyDescent="0.25">
      <c r="W198" s="124"/>
      <c r="X198" s="124"/>
      <c r="Y198" s="124"/>
    </row>
    <row r="199" spans="23:25" x14ac:dyDescent="0.25">
      <c r="W199" s="124"/>
      <c r="X199" s="124"/>
      <c r="Y199" s="124"/>
    </row>
    <row r="200" spans="23:25" x14ac:dyDescent="0.25">
      <c r="W200" s="124"/>
      <c r="X200" s="124"/>
      <c r="Y200" s="124"/>
    </row>
    <row r="201" spans="23:25" x14ac:dyDescent="0.25">
      <c r="W201" s="124"/>
      <c r="X201" s="124"/>
      <c r="Y201" s="124"/>
    </row>
    <row r="202" spans="23:25" x14ac:dyDescent="0.25">
      <c r="W202" s="124"/>
      <c r="X202" s="124"/>
      <c r="Y202" s="124"/>
    </row>
    <row r="203" spans="23:25" x14ac:dyDescent="0.25">
      <c r="W203" s="124"/>
      <c r="X203" s="124"/>
      <c r="Y203" s="124"/>
    </row>
    <row r="204" spans="23:25" x14ac:dyDescent="0.25">
      <c r="W204" s="124"/>
      <c r="X204" s="124"/>
      <c r="Y204" s="124"/>
    </row>
    <row r="205" spans="23:25" x14ac:dyDescent="0.25">
      <c r="W205" s="124"/>
      <c r="X205" s="124"/>
      <c r="Y205" s="124"/>
    </row>
    <row r="206" spans="23:25" x14ac:dyDescent="0.25">
      <c r="W206" s="124"/>
      <c r="X206" s="124"/>
      <c r="Y206" s="124"/>
    </row>
    <row r="207" spans="23:25" x14ac:dyDescent="0.25">
      <c r="W207" s="124"/>
      <c r="X207" s="124"/>
      <c r="Y207" s="124"/>
    </row>
    <row r="208" spans="23:25" x14ac:dyDescent="0.25">
      <c r="W208" s="124"/>
      <c r="X208" s="124"/>
      <c r="Y208" s="124"/>
    </row>
    <row r="209" spans="23:25" x14ac:dyDescent="0.25">
      <c r="W209" s="124"/>
      <c r="X209" s="124"/>
      <c r="Y209" s="124"/>
    </row>
    <row r="210" spans="23:25" x14ac:dyDescent="0.25">
      <c r="W210" s="124"/>
      <c r="X210" s="124"/>
      <c r="Y210" s="124"/>
    </row>
    <row r="211" spans="23:25" x14ac:dyDescent="0.25">
      <c r="W211" s="124"/>
      <c r="X211" s="124"/>
      <c r="Y211" s="124"/>
    </row>
    <row r="212" spans="23:25" x14ac:dyDescent="0.25">
      <c r="W212" s="124"/>
      <c r="X212" s="124"/>
      <c r="Y212" s="124"/>
    </row>
    <row r="213" spans="23:25" x14ac:dyDescent="0.25">
      <c r="W213" s="124"/>
      <c r="X213" s="124"/>
      <c r="Y213" s="124"/>
    </row>
    <row r="214" spans="23:25" x14ac:dyDescent="0.25">
      <c r="W214" s="124"/>
      <c r="X214" s="124"/>
      <c r="Y214" s="124"/>
    </row>
    <row r="215" spans="23:25" x14ac:dyDescent="0.25">
      <c r="W215" s="124"/>
      <c r="X215" s="124"/>
      <c r="Y215" s="124"/>
    </row>
    <row r="216" spans="23:25" x14ac:dyDescent="0.25">
      <c r="W216" s="124"/>
      <c r="X216" s="124"/>
      <c r="Y216" s="124"/>
    </row>
    <row r="217" spans="23:25" x14ac:dyDescent="0.25">
      <c r="W217" s="124"/>
      <c r="X217" s="124"/>
      <c r="Y217" s="124"/>
    </row>
    <row r="218" spans="23:25" x14ac:dyDescent="0.25">
      <c r="W218" s="124"/>
      <c r="X218" s="124"/>
      <c r="Y218" s="124"/>
    </row>
    <row r="219" spans="23:25" x14ac:dyDescent="0.25">
      <c r="W219" s="124"/>
      <c r="X219" s="124"/>
      <c r="Y219" s="124"/>
    </row>
    <row r="220" spans="23:25" x14ac:dyDescent="0.25">
      <c r="W220" s="124"/>
      <c r="X220" s="124"/>
      <c r="Y220" s="124"/>
    </row>
    <row r="221" spans="23:25" x14ac:dyDescent="0.25">
      <c r="W221" s="124"/>
      <c r="X221" s="124"/>
      <c r="Y221" s="124"/>
    </row>
    <row r="222" spans="23:25" x14ac:dyDescent="0.25">
      <c r="W222" s="124"/>
      <c r="X222" s="124"/>
      <c r="Y222" s="124"/>
    </row>
    <row r="223" spans="23:25" x14ac:dyDescent="0.25">
      <c r="W223" s="124"/>
      <c r="X223" s="124"/>
      <c r="Y223" s="124"/>
    </row>
    <row r="224" spans="23:25" x14ac:dyDescent="0.25">
      <c r="W224" s="124"/>
      <c r="X224" s="124"/>
      <c r="Y224" s="124"/>
    </row>
    <row r="225" spans="23:25" x14ac:dyDescent="0.25">
      <c r="W225" s="124"/>
      <c r="X225" s="124"/>
      <c r="Y225" s="124"/>
    </row>
    <row r="226" spans="23:25" x14ac:dyDescent="0.25">
      <c r="W226" s="124"/>
      <c r="X226" s="124"/>
      <c r="Y226" s="124"/>
    </row>
    <row r="227" spans="23:25" x14ac:dyDescent="0.25">
      <c r="W227" s="124"/>
      <c r="X227" s="124"/>
      <c r="Y227" s="124"/>
    </row>
    <row r="228" spans="23:25" x14ac:dyDescent="0.25">
      <c r="W228" s="124"/>
      <c r="X228" s="124"/>
      <c r="Y228" s="124"/>
    </row>
    <row r="229" spans="23:25" x14ac:dyDescent="0.25">
      <c r="W229" s="124"/>
      <c r="X229" s="124"/>
      <c r="Y229" s="124"/>
    </row>
    <row r="230" spans="23:25" x14ac:dyDescent="0.25">
      <c r="W230" s="124"/>
      <c r="X230" s="124"/>
      <c r="Y230" s="124"/>
    </row>
    <row r="231" spans="23:25" x14ac:dyDescent="0.25">
      <c r="W231" s="124"/>
      <c r="X231" s="124"/>
      <c r="Y231" s="124"/>
    </row>
    <row r="232" spans="23:25" x14ac:dyDescent="0.25">
      <c r="W232" s="124"/>
      <c r="X232" s="124"/>
      <c r="Y232" s="124"/>
    </row>
    <row r="233" spans="23:25" x14ac:dyDescent="0.25">
      <c r="W233" s="124"/>
      <c r="X233" s="124"/>
      <c r="Y233" s="124"/>
    </row>
    <row r="234" spans="23:25" x14ac:dyDescent="0.25">
      <c r="W234" s="124"/>
      <c r="X234" s="124"/>
      <c r="Y234" s="124"/>
    </row>
    <row r="235" spans="23:25" x14ac:dyDescent="0.25">
      <c r="W235" s="124"/>
      <c r="X235" s="124"/>
      <c r="Y235" s="124"/>
    </row>
    <row r="236" spans="23:25" x14ac:dyDescent="0.25">
      <c r="W236" s="124"/>
      <c r="X236" s="124"/>
      <c r="Y236" s="124"/>
    </row>
    <row r="237" spans="23:25" x14ac:dyDescent="0.25">
      <c r="W237" s="124"/>
      <c r="X237" s="124"/>
      <c r="Y237" s="124"/>
    </row>
    <row r="238" spans="23:25" x14ac:dyDescent="0.25">
      <c r="W238" s="124"/>
      <c r="X238" s="124"/>
      <c r="Y238" s="124"/>
    </row>
    <row r="239" spans="23:25" x14ac:dyDescent="0.25">
      <c r="W239" s="124"/>
      <c r="X239" s="124"/>
      <c r="Y239" s="124"/>
    </row>
    <row r="240" spans="23:25" x14ac:dyDescent="0.25">
      <c r="W240" s="124"/>
      <c r="X240" s="124"/>
      <c r="Y240" s="124"/>
    </row>
    <row r="241" spans="23:25" x14ac:dyDescent="0.25">
      <c r="W241" s="124"/>
      <c r="X241" s="124"/>
      <c r="Y241" s="124"/>
    </row>
    <row r="242" spans="23:25" x14ac:dyDescent="0.25">
      <c r="W242" s="124"/>
      <c r="X242" s="124"/>
      <c r="Y242" s="124"/>
    </row>
    <row r="243" spans="23:25" x14ac:dyDescent="0.25">
      <c r="W243" s="124"/>
      <c r="X243" s="124"/>
      <c r="Y243" s="124"/>
    </row>
    <row r="244" spans="23:25" x14ac:dyDescent="0.25">
      <c r="W244" s="124"/>
      <c r="X244" s="124"/>
      <c r="Y244" s="124"/>
    </row>
    <row r="245" spans="23:25" x14ac:dyDescent="0.25">
      <c r="W245" s="124"/>
      <c r="X245" s="124"/>
      <c r="Y245" s="124"/>
    </row>
    <row r="246" spans="23:25" x14ac:dyDescent="0.25">
      <c r="W246" s="124"/>
      <c r="X246" s="124"/>
      <c r="Y246" s="124"/>
    </row>
    <row r="247" spans="23:25" x14ac:dyDescent="0.25">
      <c r="W247" s="124"/>
      <c r="X247" s="124"/>
      <c r="Y247" s="124"/>
    </row>
    <row r="248" spans="23:25" x14ac:dyDescent="0.25">
      <c r="W248" s="124"/>
      <c r="X248" s="124"/>
      <c r="Y248" s="124"/>
    </row>
    <row r="249" spans="23:25" x14ac:dyDescent="0.25">
      <c r="W249" s="124"/>
      <c r="X249" s="124"/>
      <c r="Y249" s="124"/>
    </row>
    <row r="250" spans="23:25" x14ac:dyDescent="0.25">
      <c r="W250" s="124"/>
      <c r="X250" s="124"/>
      <c r="Y250" s="124"/>
    </row>
    <row r="251" spans="23:25" x14ac:dyDescent="0.25">
      <c r="W251" s="124"/>
      <c r="X251" s="124"/>
      <c r="Y251" s="124"/>
    </row>
    <row r="252" spans="23:25" x14ac:dyDescent="0.25">
      <c r="W252" s="124"/>
      <c r="X252" s="124"/>
      <c r="Y252" s="124"/>
    </row>
    <row r="253" spans="23:25" x14ac:dyDescent="0.25">
      <c r="W253" s="124"/>
      <c r="X253" s="124"/>
      <c r="Y253" s="124"/>
    </row>
    <row r="254" spans="23:25" x14ac:dyDescent="0.25">
      <c r="W254" s="124"/>
      <c r="X254" s="124"/>
      <c r="Y254" s="124"/>
    </row>
    <row r="255" spans="23:25" x14ac:dyDescent="0.25">
      <c r="W255" s="124"/>
      <c r="X255" s="124"/>
      <c r="Y255" s="124"/>
    </row>
    <row r="256" spans="23:25" x14ac:dyDescent="0.25">
      <c r="W256" s="124"/>
      <c r="X256" s="124"/>
      <c r="Y256" s="124"/>
    </row>
    <row r="257" spans="23:25" x14ac:dyDescent="0.25">
      <c r="W257" s="124"/>
      <c r="X257" s="124"/>
      <c r="Y257" s="124"/>
    </row>
    <row r="258" spans="23:25" x14ac:dyDescent="0.25">
      <c r="W258" s="124"/>
      <c r="X258" s="124"/>
      <c r="Y258" s="124"/>
    </row>
    <row r="259" spans="23:25" x14ac:dyDescent="0.25">
      <c r="W259" s="124"/>
      <c r="X259" s="124"/>
      <c r="Y259" s="124"/>
    </row>
    <row r="260" spans="23:25" x14ac:dyDescent="0.25">
      <c r="W260" s="124"/>
      <c r="X260" s="124"/>
      <c r="Y260" s="124"/>
    </row>
    <row r="261" spans="23:25" x14ac:dyDescent="0.25">
      <c r="W261" s="124"/>
      <c r="X261" s="124"/>
      <c r="Y261" s="124"/>
    </row>
    <row r="262" spans="23:25" x14ac:dyDescent="0.25">
      <c r="W262" s="124"/>
      <c r="X262" s="124"/>
      <c r="Y262" s="124"/>
    </row>
    <row r="263" spans="23:25" x14ac:dyDescent="0.25">
      <c r="W263" s="124"/>
      <c r="X263" s="124"/>
      <c r="Y263" s="124"/>
    </row>
    <row r="264" spans="23:25" x14ac:dyDescent="0.25">
      <c r="W264" s="124"/>
      <c r="X264" s="124"/>
      <c r="Y264" s="124"/>
    </row>
    <row r="265" spans="23:25" x14ac:dyDescent="0.25">
      <c r="W265" s="124"/>
      <c r="X265" s="124"/>
      <c r="Y265" s="124"/>
    </row>
    <row r="266" spans="23:25" x14ac:dyDescent="0.25">
      <c r="W266" s="124"/>
      <c r="X266" s="124"/>
      <c r="Y266" s="124"/>
    </row>
    <row r="267" spans="23:25" x14ac:dyDescent="0.25">
      <c r="W267" s="124"/>
      <c r="X267" s="124"/>
      <c r="Y267" s="124"/>
    </row>
    <row r="268" spans="23:25" x14ac:dyDescent="0.25">
      <c r="W268" s="124"/>
      <c r="X268" s="124"/>
      <c r="Y268" s="124"/>
    </row>
    <row r="269" spans="23:25" x14ac:dyDescent="0.25">
      <c r="W269" s="124"/>
      <c r="X269" s="124"/>
      <c r="Y269" s="124"/>
    </row>
    <row r="270" spans="23:25" x14ac:dyDescent="0.25">
      <c r="W270" s="124"/>
      <c r="X270" s="124"/>
      <c r="Y270" s="124"/>
    </row>
    <row r="271" spans="23:25" x14ac:dyDescent="0.25">
      <c r="W271" s="124"/>
      <c r="X271" s="124"/>
      <c r="Y271" s="124"/>
    </row>
    <row r="272" spans="23:25" x14ac:dyDescent="0.25">
      <c r="W272" s="124"/>
      <c r="X272" s="124"/>
      <c r="Y272" s="124"/>
    </row>
    <row r="273" spans="23:25" x14ac:dyDescent="0.25">
      <c r="W273" s="124"/>
      <c r="X273" s="124"/>
      <c r="Y273" s="124"/>
    </row>
    <row r="274" spans="23:25" x14ac:dyDescent="0.25">
      <c r="W274" s="124"/>
      <c r="X274" s="124"/>
      <c r="Y274" s="124"/>
    </row>
    <row r="275" spans="23:25" x14ac:dyDescent="0.25">
      <c r="W275" s="124"/>
      <c r="X275" s="124"/>
      <c r="Y275" s="124"/>
    </row>
    <row r="276" spans="23:25" x14ac:dyDescent="0.25">
      <c r="W276" s="124"/>
      <c r="X276" s="124"/>
      <c r="Y276" s="124"/>
    </row>
    <row r="277" spans="23:25" x14ac:dyDescent="0.25">
      <c r="W277" s="124"/>
      <c r="X277" s="124"/>
      <c r="Y277" s="124"/>
    </row>
    <row r="278" spans="23:25" x14ac:dyDescent="0.25">
      <c r="W278" s="124"/>
      <c r="X278" s="124"/>
      <c r="Y278" s="124"/>
    </row>
    <row r="279" spans="23:25" x14ac:dyDescent="0.25">
      <c r="W279" s="124"/>
      <c r="X279" s="124"/>
      <c r="Y279" s="124"/>
    </row>
    <row r="280" spans="23:25" x14ac:dyDescent="0.25">
      <c r="W280" s="124"/>
      <c r="X280" s="124"/>
      <c r="Y280" s="124"/>
    </row>
    <row r="281" spans="23:25" x14ac:dyDescent="0.25">
      <c r="W281" s="124"/>
      <c r="X281" s="124"/>
      <c r="Y281" s="124"/>
    </row>
    <row r="282" spans="23:25" x14ac:dyDescent="0.25">
      <c r="W282" s="124"/>
      <c r="X282" s="124"/>
      <c r="Y282" s="124"/>
    </row>
    <row r="283" spans="23:25" x14ac:dyDescent="0.25">
      <c r="W283" s="124"/>
      <c r="X283" s="124"/>
      <c r="Y283" s="124"/>
    </row>
    <row r="284" spans="23:25" x14ac:dyDescent="0.25">
      <c r="W284" s="124"/>
      <c r="X284" s="124"/>
      <c r="Y284" s="124"/>
    </row>
    <row r="285" spans="23:25" x14ac:dyDescent="0.25">
      <c r="W285" s="124"/>
      <c r="X285" s="124"/>
      <c r="Y285" s="124"/>
    </row>
    <row r="286" spans="23:25" x14ac:dyDescent="0.25">
      <c r="W286" s="124"/>
      <c r="X286" s="124"/>
      <c r="Y286" s="124"/>
    </row>
    <row r="287" spans="23:25" x14ac:dyDescent="0.25">
      <c r="W287" s="124"/>
      <c r="X287" s="124"/>
      <c r="Y287" s="124"/>
    </row>
    <row r="288" spans="23:25" x14ac:dyDescent="0.25">
      <c r="W288" s="124"/>
      <c r="X288" s="124"/>
      <c r="Y288" s="124"/>
    </row>
    <row r="289" spans="23:25" x14ac:dyDescent="0.25">
      <c r="W289" s="124"/>
      <c r="X289" s="124"/>
      <c r="Y289" s="124"/>
    </row>
    <row r="290" spans="23:25" x14ac:dyDescent="0.25">
      <c r="W290" s="124"/>
      <c r="X290" s="124"/>
      <c r="Y290" s="124"/>
    </row>
    <row r="291" spans="23:25" x14ac:dyDescent="0.25">
      <c r="W291" s="124"/>
      <c r="X291" s="124"/>
      <c r="Y291" s="124"/>
    </row>
    <row r="292" spans="23:25" x14ac:dyDescent="0.25">
      <c r="W292" s="124"/>
      <c r="X292" s="124"/>
      <c r="Y292" s="124"/>
    </row>
    <row r="293" spans="23:25" x14ac:dyDescent="0.25">
      <c r="W293" s="124"/>
      <c r="X293" s="124"/>
      <c r="Y293" s="124"/>
    </row>
    <row r="294" spans="23:25" x14ac:dyDescent="0.25">
      <c r="W294" s="124"/>
      <c r="X294" s="124"/>
      <c r="Y294" s="124"/>
    </row>
    <row r="295" spans="23:25" x14ac:dyDescent="0.25">
      <c r="W295" s="124"/>
      <c r="X295" s="124"/>
      <c r="Y295" s="124"/>
    </row>
    <row r="296" spans="23:25" x14ac:dyDescent="0.25">
      <c r="W296" s="124"/>
      <c r="X296" s="124"/>
      <c r="Y296" s="124"/>
    </row>
    <row r="297" spans="23:25" x14ac:dyDescent="0.25">
      <c r="W297" s="124"/>
      <c r="X297" s="124"/>
      <c r="Y297" s="124"/>
    </row>
    <row r="298" spans="23:25" x14ac:dyDescent="0.25">
      <c r="W298" s="124"/>
      <c r="X298" s="124"/>
      <c r="Y298" s="124"/>
    </row>
    <row r="299" spans="23:25" x14ac:dyDescent="0.25">
      <c r="W299" s="124"/>
      <c r="X299" s="124"/>
      <c r="Y299" s="124"/>
    </row>
    <row r="300" spans="23:25" x14ac:dyDescent="0.25">
      <c r="W300" s="124"/>
      <c r="X300" s="124"/>
      <c r="Y300" s="124"/>
    </row>
    <row r="301" spans="23:25" x14ac:dyDescent="0.25">
      <c r="W301" s="124"/>
      <c r="X301" s="124"/>
      <c r="Y301" s="124"/>
    </row>
    <row r="302" spans="23:25" x14ac:dyDescent="0.25">
      <c r="W302" s="124"/>
      <c r="X302" s="124"/>
      <c r="Y302" s="124"/>
    </row>
    <row r="303" spans="23:25" x14ac:dyDescent="0.25">
      <c r="W303" s="124"/>
      <c r="X303" s="124"/>
      <c r="Y303" s="124"/>
    </row>
    <row r="304" spans="23:25" x14ac:dyDescent="0.25">
      <c r="W304" s="124"/>
      <c r="X304" s="124"/>
      <c r="Y304" s="124"/>
    </row>
    <row r="305" spans="23:25" x14ac:dyDescent="0.25">
      <c r="W305" s="124"/>
      <c r="X305" s="124"/>
      <c r="Y305" s="124"/>
    </row>
    <row r="306" spans="23:25" x14ac:dyDescent="0.25">
      <c r="W306" s="124"/>
      <c r="X306" s="124"/>
      <c r="Y306" s="124"/>
    </row>
    <row r="307" spans="23:25" x14ac:dyDescent="0.25">
      <c r="W307" s="124"/>
      <c r="X307" s="124"/>
      <c r="Y307" s="124"/>
    </row>
    <row r="308" spans="23:25" x14ac:dyDescent="0.25">
      <c r="W308" s="124"/>
      <c r="X308" s="124"/>
      <c r="Y308" s="124"/>
    </row>
    <row r="309" spans="23:25" x14ac:dyDescent="0.25">
      <c r="W309" s="124"/>
      <c r="X309" s="124"/>
      <c r="Y309" s="124"/>
    </row>
    <row r="310" spans="23:25" x14ac:dyDescent="0.25">
      <c r="W310" s="124"/>
      <c r="X310" s="124"/>
      <c r="Y310" s="124"/>
    </row>
    <row r="311" spans="23:25" x14ac:dyDescent="0.25">
      <c r="W311" s="124"/>
      <c r="X311" s="124"/>
      <c r="Y311" s="124"/>
    </row>
    <row r="312" spans="23:25" x14ac:dyDescent="0.25">
      <c r="W312" s="124"/>
      <c r="X312" s="124"/>
      <c r="Y312" s="124"/>
    </row>
    <row r="313" spans="23:25" x14ac:dyDescent="0.25">
      <c r="W313" s="124"/>
      <c r="X313" s="124"/>
      <c r="Y313" s="124"/>
    </row>
    <row r="314" spans="23:25" x14ac:dyDescent="0.25">
      <c r="W314" s="124"/>
      <c r="X314" s="124"/>
      <c r="Y314" s="124"/>
    </row>
    <row r="315" spans="23:25" x14ac:dyDescent="0.25">
      <c r="W315" s="124"/>
      <c r="X315" s="124"/>
      <c r="Y315" s="124"/>
    </row>
    <row r="316" spans="23:25" x14ac:dyDescent="0.25">
      <c r="W316" s="124"/>
      <c r="X316" s="124"/>
      <c r="Y316" s="124"/>
    </row>
    <row r="317" spans="23:25" x14ac:dyDescent="0.25">
      <c r="W317" s="124"/>
      <c r="X317" s="124"/>
      <c r="Y317" s="124"/>
    </row>
    <row r="318" spans="23:25" x14ac:dyDescent="0.25">
      <c r="W318" s="124"/>
      <c r="X318" s="124"/>
      <c r="Y318" s="124"/>
    </row>
    <row r="319" spans="23:25" x14ac:dyDescent="0.25">
      <c r="W319" s="124"/>
      <c r="X319" s="124"/>
      <c r="Y319" s="124"/>
    </row>
    <row r="320" spans="23:25" x14ac:dyDescent="0.25">
      <c r="W320" s="124"/>
      <c r="X320" s="124"/>
      <c r="Y320" s="124"/>
    </row>
    <row r="321" spans="23:25" x14ac:dyDescent="0.25">
      <c r="W321" s="124"/>
      <c r="X321" s="124"/>
      <c r="Y321" s="124"/>
    </row>
    <row r="322" spans="23:25" x14ac:dyDescent="0.25">
      <c r="W322" s="124"/>
      <c r="X322" s="124"/>
      <c r="Y322" s="124"/>
    </row>
    <row r="323" spans="23:25" x14ac:dyDescent="0.25">
      <c r="W323" s="124"/>
      <c r="X323" s="124"/>
      <c r="Y323" s="124"/>
    </row>
    <row r="324" spans="23:25" x14ac:dyDescent="0.25">
      <c r="W324" s="124"/>
      <c r="X324" s="124"/>
      <c r="Y324" s="124"/>
    </row>
    <row r="325" spans="23:25" x14ac:dyDescent="0.25">
      <c r="W325" s="124"/>
      <c r="X325" s="124"/>
      <c r="Y325" s="124"/>
    </row>
    <row r="326" spans="23:25" x14ac:dyDescent="0.25">
      <c r="W326" s="124"/>
      <c r="X326" s="124"/>
      <c r="Y326" s="124"/>
    </row>
    <row r="327" spans="23:25" x14ac:dyDescent="0.25">
      <c r="W327" s="124"/>
      <c r="X327" s="124"/>
      <c r="Y327" s="124"/>
    </row>
    <row r="328" spans="23:25" x14ac:dyDescent="0.25">
      <c r="W328" s="124"/>
      <c r="X328" s="124"/>
      <c r="Y328" s="124"/>
    </row>
    <row r="329" spans="23:25" x14ac:dyDescent="0.25">
      <c r="W329" s="124"/>
      <c r="X329" s="124"/>
      <c r="Y329" s="124"/>
    </row>
    <row r="330" spans="23:25" x14ac:dyDescent="0.25">
      <c r="W330" s="124"/>
      <c r="X330" s="124"/>
      <c r="Y330" s="124"/>
    </row>
    <row r="331" spans="23:25" x14ac:dyDescent="0.25">
      <c r="W331" s="124"/>
      <c r="X331" s="124"/>
      <c r="Y331" s="124"/>
    </row>
    <row r="332" spans="23:25" x14ac:dyDescent="0.25">
      <c r="W332" s="124"/>
      <c r="X332" s="124"/>
      <c r="Y332" s="124"/>
    </row>
    <row r="333" spans="23:25" x14ac:dyDescent="0.25">
      <c r="W333" s="124"/>
      <c r="X333" s="124"/>
      <c r="Y333" s="124"/>
    </row>
    <row r="334" spans="23:25" x14ac:dyDescent="0.25">
      <c r="W334" s="124"/>
      <c r="X334" s="124"/>
      <c r="Y334" s="124"/>
    </row>
    <row r="335" spans="23:25" x14ac:dyDescent="0.25">
      <c r="W335" s="124"/>
      <c r="X335" s="124"/>
      <c r="Y335" s="124"/>
    </row>
    <row r="336" spans="23:25" x14ac:dyDescent="0.25">
      <c r="W336" s="124"/>
      <c r="X336" s="124"/>
      <c r="Y336" s="124"/>
    </row>
    <row r="337" spans="23:25" x14ac:dyDescent="0.25">
      <c r="W337" s="124"/>
      <c r="X337" s="124"/>
      <c r="Y337" s="124"/>
    </row>
    <row r="338" spans="23:25" x14ac:dyDescent="0.25">
      <c r="W338" s="124"/>
      <c r="X338" s="124"/>
      <c r="Y338" s="124"/>
    </row>
    <row r="339" spans="23:25" x14ac:dyDescent="0.25">
      <c r="W339" s="124"/>
      <c r="X339" s="124"/>
      <c r="Y339" s="124"/>
    </row>
    <row r="340" spans="23:25" x14ac:dyDescent="0.25">
      <c r="W340" s="124"/>
      <c r="X340" s="124"/>
      <c r="Y340" s="124"/>
    </row>
    <row r="341" spans="23:25" x14ac:dyDescent="0.25">
      <c r="W341" s="124"/>
      <c r="X341" s="124"/>
      <c r="Y341" s="124"/>
    </row>
    <row r="342" spans="23:25" x14ac:dyDescent="0.25">
      <c r="W342" s="124"/>
      <c r="X342" s="124"/>
      <c r="Y342" s="124"/>
    </row>
    <row r="343" spans="23:25" x14ac:dyDescent="0.25">
      <c r="W343" s="124"/>
      <c r="X343" s="124"/>
      <c r="Y343" s="124"/>
    </row>
    <row r="344" spans="23:25" x14ac:dyDescent="0.25">
      <c r="W344" s="124"/>
      <c r="X344" s="124"/>
      <c r="Y344" s="124"/>
    </row>
    <row r="345" spans="23:25" x14ac:dyDescent="0.25">
      <c r="W345" s="124"/>
      <c r="X345" s="124"/>
      <c r="Y345" s="124"/>
    </row>
    <row r="346" spans="23:25" x14ac:dyDescent="0.25">
      <c r="W346" s="124"/>
      <c r="X346" s="124"/>
      <c r="Y346" s="124"/>
    </row>
    <row r="347" spans="23:25" x14ac:dyDescent="0.25">
      <c r="W347" s="124"/>
      <c r="X347" s="124"/>
      <c r="Y347" s="124"/>
    </row>
    <row r="348" spans="23:25" x14ac:dyDescent="0.25">
      <c r="W348" s="124"/>
      <c r="X348" s="124"/>
      <c r="Y348" s="124"/>
    </row>
    <row r="349" spans="23:25" x14ac:dyDescent="0.25">
      <c r="W349" s="124"/>
      <c r="X349" s="124"/>
      <c r="Y349" s="124"/>
    </row>
    <row r="350" spans="23:25" x14ac:dyDescent="0.25">
      <c r="W350" s="124"/>
      <c r="X350" s="124"/>
      <c r="Y350" s="124"/>
    </row>
    <row r="351" spans="23:25" x14ac:dyDescent="0.25">
      <c r="W351" s="124"/>
      <c r="X351" s="124"/>
      <c r="Y351" s="124"/>
    </row>
    <row r="352" spans="23:25" x14ac:dyDescent="0.25">
      <c r="W352" s="124"/>
      <c r="X352" s="124"/>
      <c r="Y352" s="124"/>
    </row>
    <row r="353" spans="23:25" x14ac:dyDescent="0.25">
      <c r="W353" s="124"/>
      <c r="X353" s="124"/>
      <c r="Y353" s="124"/>
    </row>
    <row r="354" spans="23:25" x14ac:dyDescent="0.25">
      <c r="W354" s="124"/>
      <c r="X354" s="124"/>
      <c r="Y354" s="124"/>
    </row>
    <row r="355" spans="23:25" x14ac:dyDescent="0.25">
      <c r="W355" s="124"/>
      <c r="X355" s="124"/>
      <c r="Y355" s="124"/>
    </row>
    <row r="356" spans="23:25" x14ac:dyDescent="0.25">
      <c r="W356" s="124"/>
      <c r="X356" s="124"/>
      <c r="Y356" s="124"/>
    </row>
    <row r="357" spans="23:25" x14ac:dyDescent="0.25">
      <c r="W357" s="124"/>
      <c r="X357" s="124"/>
      <c r="Y357" s="124"/>
    </row>
    <row r="358" spans="23:25" x14ac:dyDescent="0.25">
      <c r="W358" s="124"/>
      <c r="X358" s="124"/>
      <c r="Y358" s="124"/>
    </row>
    <row r="359" spans="23:25" x14ac:dyDescent="0.25">
      <c r="W359" s="124"/>
      <c r="X359" s="124"/>
      <c r="Y359" s="124"/>
    </row>
    <row r="360" spans="23:25" x14ac:dyDescent="0.25">
      <c r="W360" s="124"/>
      <c r="X360" s="124"/>
      <c r="Y360" s="124"/>
    </row>
    <row r="361" spans="23:25" x14ac:dyDescent="0.25">
      <c r="W361" s="124"/>
      <c r="X361" s="124"/>
      <c r="Y361" s="124"/>
    </row>
    <row r="362" spans="23:25" x14ac:dyDescent="0.25">
      <c r="W362" s="124"/>
      <c r="X362" s="124"/>
      <c r="Y362" s="124"/>
    </row>
    <row r="363" spans="23:25" x14ac:dyDescent="0.25">
      <c r="W363" s="124"/>
      <c r="X363" s="124"/>
      <c r="Y363" s="124"/>
    </row>
    <row r="364" spans="23:25" x14ac:dyDescent="0.25">
      <c r="W364" s="124"/>
      <c r="X364" s="124"/>
      <c r="Y364" s="124"/>
    </row>
    <row r="365" spans="23:25" x14ac:dyDescent="0.25">
      <c r="W365" s="124"/>
      <c r="X365" s="124"/>
      <c r="Y365" s="124"/>
    </row>
    <row r="366" spans="23:25" x14ac:dyDescent="0.25">
      <c r="W366" s="124"/>
      <c r="X366" s="124"/>
      <c r="Y366" s="124"/>
    </row>
    <row r="367" spans="23:25" x14ac:dyDescent="0.25">
      <c r="W367" s="124"/>
      <c r="X367" s="124"/>
      <c r="Y367" s="124"/>
    </row>
    <row r="368" spans="23:25" x14ac:dyDescent="0.25">
      <c r="W368" s="124"/>
      <c r="X368" s="124"/>
      <c r="Y368" s="124"/>
    </row>
    <row r="369" spans="23:25" x14ac:dyDescent="0.25">
      <c r="W369" s="124"/>
      <c r="X369" s="124"/>
      <c r="Y369" s="124"/>
    </row>
    <row r="370" spans="23:25" x14ac:dyDescent="0.25">
      <c r="W370" s="124"/>
      <c r="X370" s="124"/>
      <c r="Y370" s="124"/>
    </row>
    <row r="371" spans="23:25" x14ac:dyDescent="0.25">
      <c r="W371" s="124"/>
      <c r="X371" s="124"/>
      <c r="Y371" s="124"/>
    </row>
    <row r="372" spans="23:25" x14ac:dyDescent="0.25">
      <c r="W372" s="124"/>
      <c r="X372" s="124"/>
      <c r="Y372" s="124"/>
    </row>
    <row r="373" spans="23:25" x14ac:dyDescent="0.25">
      <c r="W373" s="124"/>
      <c r="X373" s="124"/>
      <c r="Y373" s="124"/>
    </row>
    <row r="374" spans="23:25" x14ac:dyDescent="0.25">
      <c r="W374" s="124"/>
      <c r="X374" s="124"/>
      <c r="Y374" s="124"/>
    </row>
    <row r="375" spans="23:25" x14ac:dyDescent="0.25">
      <c r="W375" s="124"/>
      <c r="X375" s="124"/>
      <c r="Y375" s="124"/>
    </row>
    <row r="376" spans="23:25" x14ac:dyDescent="0.25">
      <c r="W376" s="124"/>
      <c r="X376" s="124"/>
      <c r="Y376" s="124"/>
    </row>
    <row r="377" spans="23:25" x14ac:dyDescent="0.25">
      <c r="W377" s="124"/>
      <c r="X377" s="124"/>
      <c r="Y377" s="124"/>
    </row>
    <row r="378" spans="23:25" x14ac:dyDescent="0.25">
      <c r="W378" s="124"/>
      <c r="X378" s="124"/>
      <c r="Y378" s="124"/>
    </row>
    <row r="379" spans="23:25" x14ac:dyDescent="0.25">
      <c r="W379" s="124"/>
      <c r="X379" s="124"/>
      <c r="Y379" s="124"/>
    </row>
    <row r="380" spans="23:25" x14ac:dyDescent="0.25">
      <c r="W380" s="124"/>
      <c r="X380" s="124"/>
      <c r="Y380" s="124"/>
    </row>
    <row r="381" spans="23:25" x14ac:dyDescent="0.25">
      <c r="W381" s="124"/>
      <c r="X381" s="124"/>
      <c r="Y381" s="124"/>
    </row>
    <row r="382" spans="23:25" x14ac:dyDescent="0.25">
      <c r="W382" s="124"/>
      <c r="X382" s="124"/>
      <c r="Y382" s="124"/>
    </row>
    <row r="383" spans="23:25" x14ac:dyDescent="0.25">
      <c r="W383" s="124"/>
      <c r="X383" s="124"/>
      <c r="Y383" s="124"/>
    </row>
    <row r="384" spans="23:25" x14ac:dyDescent="0.25">
      <c r="W384" s="124"/>
      <c r="X384" s="124"/>
      <c r="Y384" s="124"/>
    </row>
    <row r="385" spans="23:25" x14ac:dyDescent="0.25">
      <c r="W385" s="124"/>
      <c r="X385" s="124"/>
      <c r="Y385" s="124"/>
    </row>
    <row r="386" spans="23:25" x14ac:dyDescent="0.25">
      <c r="W386" s="124"/>
      <c r="X386" s="124"/>
      <c r="Y386" s="124"/>
    </row>
    <row r="387" spans="23:25" x14ac:dyDescent="0.25">
      <c r="W387" s="124"/>
      <c r="X387" s="124"/>
      <c r="Y387" s="124"/>
    </row>
    <row r="388" spans="23:25" x14ac:dyDescent="0.25">
      <c r="W388" s="124"/>
      <c r="X388" s="124"/>
      <c r="Y388" s="124"/>
    </row>
    <row r="389" spans="23:25" x14ac:dyDescent="0.25">
      <c r="W389" s="124"/>
      <c r="X389" s="124"/>
      <c r="Y389" s="124"/>
    </row>
    <row r="390" spans="23:25" x14ac:dyDescent="0.25">
      <c r="W390" s="124"/>
      <c r="X390" s="124"/>
      <c r="Y390" s="124"/>
    </row>
    <row r="391" spans="23:25" x14ac:dyDescent="0.25">
      <c r="W391" s="124"/>
      <c r="X391" s="124"/>
      <c r="Y391" s="124"/>
    </row>
    <row r="392" spans="23:25" x14ac:dyDescent="0.25">
      <c r="W392" s="124"/>
      <c r="X392" s="124"/>
      <c r="Y392" s="124"/>
    </row>
    <row r="393" spans="23:25" x14ac:dyDescent="0.25">
      <c r="W393" s="124"/>
      <c r="X393" s="124"/>
      <c r="Y393" s="124"/>
    </row>
    <row r="394" spans="23:25" x14ac:dyDescent="0.25">
      <c r="W394" s="124"/>
      <c r="X394" s="124"/>
      <c r="Y394" s="124"/>
    </row>
    <row r="395" spans="23:25" x14ac:dyDescent="0.25">
      <c r="W395" s="124"/>
      <c r="X395" s="124"/>
      <c r="Y395" s="124"/>
    </row>
    <row r="396" spans="23:25" x14ac:dyDescent="0.25">
      <c r="W396" s="124"/>
      <c r="X396" s="124"/>
      <c r="Y396" s="124"/>
    </row>
    <row r="397" spans="23:25" x14ac:dyDescent="0.25">
      <c r="W397" s="124"/>
      <c r="X397" s="124"/>
      <c r="Y397" s="124"/>
    </row>
    <row r="398" spans="23:25" x14ac:dyDescent="0.25">
      <c r="W398" s="124"/>
      <c r="X398" s="124"/>
      <c r="Y398" s="124"/>
    </row>
    <row r="399" spans="23:25" x14ac:dyDescent="0.25">
      <c r="W399" s="124"/>
      <c r="X399" s="124"/>
      <c r="Y399" s="124"/>
    </row>
    <row r="400" spans="23:25" x14ac:dyDescent="0.25">
      <c r="W400" s="124"/>
      <c r="X400" s="124"/>
      <c r="Y400" s="124"/>
    </row>
    <row r="401" spans="23:25" x14ac:dyDescent="0.25">
      <c r="W401" s="124"/>
      <c r="X401" s="124"/>
      <c r="Y401" s="124"/>
    </row>
    <row r="402" spans="23:25" x14ac:dyDescent="0.25">
      <c r="W402" s="124"/>
      <c r="X402" s="124"/>
      <c r="Y402" s="124"/>
    </row>
    <row r="403" spans="23:25" x14ac:dyDescent="0.25">
      <c r="W403" s="124"/>
      <c r="X403" s="124"/>
      <c r="Y403" s="124"/>
    </row>
    <row r="404" spans="23:25" x14ac:dyDescent="0.25">
      <c r="W404" s="124"/>
      <c r="X404" s="124"/>
      <c r="Y404" s="124"/>
    </row>
    <row r="405" spans="23:25" x14ac:dyDescent="0.25">
      <c r="W405" s="124"/>
      <c r="X405" s="124"/>
      <c r="Y405" s="124"/>
    </row>
    <row r="406" spans="23:25" x14ac:dyDescent="0.25">
      <c r="W406" s="124"/>
      <c r="X406" s="124"/>
      <c r="Y406" s="124"/>
    </row>
    <row r="407" spans="23:25" x14ac:dyDescent="0.25">
      <c r="W407" s="124"/>
      <c r="X407" s="124"/>
      <c r="Y407" s="124"/>
    </row>
    <row r="408" spans="23:25" x14ac:dyDescent="0.25">
      <c r="W408" s="124"/>
      <c r="X408" s="124"/>
      <c r="Y408" s="124"/>
    </row>
    <row r="409" spans="23:25" x14ac:dyDescent="0.25">
      <c r="W409" s="124"/>
      <c r="X409" s="124"/>
      <c r="Y409" s="124"/>
    </row>
    <row r="410" spans="23:25" x14ac:dyDescent="0.25">
      <c r="W410" s="124"/>
      <c r="X410" s="124"/>
      <c r="Y410" s="124"/>
    </row>
    <row r="411" spans="23:25" x14ac:dyDescent="0.25">
      <c r="W411" s="124"/>
      <c r="X411" s="124"/>
      <c r="Y411" s="124"/>
    </row>
    <row r="412" spans="23:25" x14ac:dyDescent="0.25">
      <c r="W412" s="124"/>
      <c r="X412" s="124"/>
      <c r="Y412" s="124"/>
    </row>
    <row r="413" spans="23:25" x14ac:dyDescent="0.25">
      <c r="W413" s="124"/>
      <c r="X413" s="124"/>
      <c r="Y413" s="124"/>
    </row>
    <row r="414" spans="23:25" x14ac:dyDescent="0.25">
      <c r="W414" s="124"/>
      <c r="X414" s="124"/>
      <c r="Y414" s="124"/>
    </row>
    <row r="415" spans="23:25" x14ac:dyDescent="0.25">
      <c r="W415" s="124"/>
      <c r="X415" s="124"/>
      <c r="Y415" s="124"/>
    </row>
    <row r="416" spans="23:25" x14ac:dyDescent="0.25">
      <c r="W416" s="124"/>
      <c r="X416" s="124"/>
      <c r="Y416" s="124"/>
    </row>
    <row r="417" spans="23:25" x14ac:dyDescent="0.25">
      <c r="W417" s="124"/>
      <c r="X417" s="124"/>
      <c r="Y417" s="124"/>
    </row>
    <row r="418" spans="23:25" x14ac:dyDescent="0.25">
      <c r="W418" s="124"/>
      <c r="X418" s="124"/>
      <c r="Y418" s="124"/>
    </row>
    <row r="419" spans="23:25" x14ac:dyDescent="0.25">
      <c r="W419" s="124"/>
      <c r="X419" s="124"/>
      <c r="Y419" s="124"/>
    </row>
    <row r="420" spans="23:25" x14ac:dyDescent="0.25">
      <c r="W420" s="124"/>
      <c r="X420" s="124"/>
      <c r="Y420" s="124"/>
    </row>
    <row r="421" spans="23:25" x14ac:dyDescent="0.25">
      <c r="W421" s="124"/>
      <c r="X421" s="124"/>
      <c r="Y421" s="124"/>
    </row>
    <row r="422" spans="23:25" x14ac:dyDescent="0.25">
      <c r="W422" s="124"/>
      <c r="X422" s="124"/>
      <c r="Y422" s="124"/>
    </row>
    <row r="423" spans="23:25" x14ac:dyDescent="0.25">
      <c r="W423" s="124"/>
      <c r="X423" s="124"/>
      <c r="Y423" s="124"/>
    </row>
    <row r="424" spans="23:25" x14ac:dyDescent="0.25">
      <c r="W424" s="124"/>
      <c r="X424" s="124"/>
      <c r="Y424" s="124"/>
    </row>
    <row r="425" spans="23:25" x14ac:dyDescent="0.25">
      <c r="W425" s="124"/>
      <c r="X425" s="124"/>
      <c r="Y425" s="124"/>
    </row>
    <row r="426" spans="23:25" x14ac:dyDescent="0.25">
      <c r="W426" s="124"/>
      <c r="X426" s="124"/>
      <c r="Y426" s="124"/>
    </row>
    <row r="427" spans="23:25" x14ac:dyDescent="0.25">
      <c r="W427" s="124"/>
      <c r="X427" s="124"/>
      <c r="Y427" s="124"/>
    </row>
    <row r="428" spans="23:25" x14ac:dyDescent="0.25">
      <c r="W428" s="124"/>
      <c r="X428" s="124"/>
      <c r="Y428" s="124"/>
    </row>
    <row r="429" spans="23:25" x14ac:dyDescent="0.25">
      <c r="W429" s="124"/>
      <c r="X429" s="124"/>
      <c r="Y429" s="124"/>
    </row>
    <row r="430" spans="23:25" x14ac:dyDescent="0.25">
      <c r="W430" s="124"/>
      <c r="X430" s="124"/>
      <c r="Y430" s="124"/>
    </row>
    <row r="431" spans="23:25" x14ac:dyDescent="0.25">
      <c r="W431" s="124"/>
      <c r="X431" s="124"/>
      <c r="Y431" s="124"/>
    </row>
    <row r="432" spans="23:25" x14ac:dyDescent="0.25">
      <c r="W432" s="124"/>
      <c r="X432" s="124"/>
      <c r="Y432" s="124"/>
    </row>
    <row r="433" spans="23:25" x14ac:dyDescent="0.25">
      <c r="W433" s="124"/>
      <c r="X433" s="124"/>
      <c r="Y433" s="124"/>
    </row>
    <row r="434" spans="23:25" x14ac:dyDescent="0.25">
      <c r="W434" s="124"/>
      <c r="X434" s="124"/>
      <c r="Y434" s="124"/>
    </row>
    <row r="435" spans="23:25" x14ac:dyDescent="0.25">
      <c r="W435" s="124"/>
      <c r="X435" s="124"/>
      <c r="Y435" s="124"/>
    </row>
    <row r="436" spans="23:25" x14ac:dyDescent="0.25">
      <c r="W436" s="124"/>
      <c r="X436" s="124"/>
      <c r="Y436" s="124"/>
    </row>
    <row r="437" spans="23:25" x14ac:dyDescent="0.25">
      <c r="W437" s="124"/>
      <c r="X437" s="124"/>
      <c r="Y437" s="124"/>
    </row>
    <row r="438" spans="23:25" x14ac:dyDescent="0.25">
      <c r="W438" s="124"/>
      <c r="X438" s="124"/>
      <c r="Y438" s="124"/>
    </row>
    <row r="439" spans="23:25" x14ac:dyDescent="0.25">
      <c r="W439" s="124"/>
      <c r="X439" s="124"/>
      <c r="Y439" s="124"/>
    </row>
    <row r="440" spans="23:25" x14ac:dyDescent="0.25">
      <c r="W440" s="124"/>
      <c r="X440" s="124"/>
      <c r="Y440" s="124"/>
    </row>
    <row r="441" spans="23:25" x14ac:dyDescent="0.25">
      <c r="W441" s="124"/>
      <c r="X441" s="124"/>
      <c r="Y441" s="124"/>
    </row>
    <row r="442" spans="23:25" x14ac:dyDescent="0.25">
      <c r="W442" s="124"/>
      <c r="X442" s="124"/>
      <c r="Y442" s="124"/>
    </row>
    <row r="443" spans="23:25" x14ac:dyDescent="0.25">
      <c r="W443" s="124"/>
      <c r="X443" s="124"/>
      <c r="Y443" s="124"/>
    </row>
    <row r="444" spans="23:25" x14ac:dyDescent="0.25">
      <c r="W444" s="124"/>
      <c r="X444" s="124"/>
      <c r="Y444" s="124"/>
    </row>
    <row r="445" spans="23:25" x14ac:dyDescent="0.25">
      <c r="W445" s="124"/>
      <c r="X445" s="124"/>
      <c r="Y445" s="124"/>
    </row>
    <row r="446" spans="23:25" x14ac:dyDescent="0.25">
      <c r="W446" s="124"/>
      <c r="X446" s="124"/>
      <c r="Y446" s="124"/>
    </row>
    <row r="447" spans="23:25" x14ac:dyDescent="0.25">
      <c r="W447" s="124"/>
      <c r="X447" s="124"/>
      <c r="Y447" s="124"/>
    </row>
    <row r="448" spans="23:25" x14ac:dyDescent="0.25">
      <c r="W448" s="124"/>
      <c r="X448" s="124"/>
      <c r="Y448" s="124"/>
    </row>
    <row r="449" spans="23:25" x14ac:dyDescent="0.25">
      <c r="W449" s="124"/>
      <c r="X449" s="124"/>
      <c r="Y449" s="124"/>
    </row>
    <row r="450" spans="23:25" x14ac:dyDescent="0.25">
      <c r="W450" s="124"/>
      <c r="X450" s="124"/>
      <c r="Y450" s="124"/>
    </row>
    <row r="451" spans="23:25" x14ac:dyDescent="0.25">
      <c r="W451" s="124"/>
      <c r="X451" s="124"/>
      <c r="Y451" s="124"/>
    </row>
    <row r="452" spans="23:25" x14ac:dyDescent="0.25">
      <c r="W452" s="124"/>
      <c r="X452" s="124"/>
      <c r="Y452" s="124"/>
    </row>
    <row r="453" spans="23:25" x14ac:dyDescent="0.25">
      <c r="W453" s="124"/>
      <c r="X453" s="124"/>
      <c r="Y453" s="124"/>
    </row>
    <row r="454" spans="23:25" x14ac:dyDescent="0.25">
      <c r="W454" s="124"/>
      <c r="X454" s="124"/>
      <c r="Y454" s="124"/>
    </row>
    <row r="455" spans="23:25" x14ac:dyDescent="0.25">
      <c r="W455" s="124"/>
      <c r="X455" s="124"/>
      <c r="Y455" s="124"/>
    </row>
    <row r="456" spans="23:25" x14ac:dyDescent="0.25">
      <c r="W456" s="124"/>
      <c r="X456" s="124"/>
      <c r="Y456" s="124"/>
    </row>
    <row r="457" spans="23:25" x14ac:dyDescent="0.25">
      <c r="W457" s="124"/>
      <c r="X457" s="124"/>
      <c r="Y457" s="124"/>
    </row>
    <row r="458" spans="23:25" x14ac:dyDescent="0.25">
      <c r="W458" s="124"/>
      <c r="X458" s="124"/>
      <c r="Y458" s="124"/>
    </row>
    <row r="459" spans="23:25" x14ac:dyDescent="0.25">
      <c r="W459" s="124"/>
      <c r="X459" s="124"/>
      <c r="Y459" s="124"/>
    </row>
    <row r="460" spans="23:25" x14ac:dyDescent="0.25">
      <c r="W460" s="124"/>
      <c r="X460" s="124"/>
      <c r="Y460" s="124"/>
    </row>
    <row r="461" spans="23:25" x14ac:dyDescent="0.25">
      <c r="W461" s="124"/>
      <c r="X461" s="124"/>
      <c r="Y461" s="124"/>
    </row>
    <row r="462" spans="23:25" x14ac:dyDescent="0.25">
      <c r="W462" s="124"/>
      <c r="X462" s="124"/>
      <c r="Y462" s="124"/>
    </row>
    <row r="463" spans="23:25" x14ac:dyDescent="0.25">
      <c r="W463" s="124"/>
      <c r="X463" s="124"/>
      <c r="Y463" s="124"/>
    </row>
    <row r="464" spans="23:25" x14ac:dyDescent="0.25">
      <c r="W464" s="124"/>
      <c r="X464" s="124"/>
      <c r="Y464" s="124"/>
    </row>
    <row r="465" spans="23:25" x14ac:dyDescent="0.25">
      <c r="W465" s="124"/>
      <c r="X465" s="124"/>
      <c r="Y465" s="124"/>
    </row>
    <row r="466" spans="23:25" x14ac:dyDescent="0.25">
      <c r="W466" s="124"/>
      <c r="X466" s="124"/>
      <c r="Y466" s="124"/>
    </row>
    <row r="467" spans="23:25" x14ac:dyDescent="0.25">
      <c r="W467" s="124"/>
      <c r="X467" s="124"/>
      <c r="Y467" s="124"/>
    </row>
    <row r="468" spans="23:25" x14ac:dyDescent="0.25">
      <c r="W468" s="124"/>
      <c r="X468" s="124"/>
      <c r="Y468" s="124"/>
    </row>
    <row r="469" spans="23:25" x14ac:dyDescent="0.25">
      <c r="W469" s="124"/>
      <c r="X469" s="124"/>
      <c r="Y469" s="124"/>
    </row>
    <row r="470" spans="23:25" x14ac:dyDescent="0.25">
      <c r="W470" s="124"/>
      <c r="X470" s="124"/>
      <c r="Y470" s="124"/>
    </row>
    <row r="471" spans="23:25" x14ac:dyDescent="0.25">
      <c r="W471" s="124"/>
      <c r="X471" s="124"/>
      <c r="Y471" s="124"/>
    </row>
    <row r="472" spans="23:25" x14ac:dyDescent="0.25">
      <c r="W472" s="124"/>
      <c r="X472" s="124"/>
      <c r="Y472" s="124"/>
    </row>
    <row r="473" spans="23:25" x14ac:dyDescent="0.25">
      <c r="W473" s="124"/>
      <c r="X473" s="124"/>
      <c r="Y473" s="124"/>
    </row>
    <row r="474" spans="23:25" x14ac:dyDescent="0.25">
      <c r="W474" s="124"/>
      <c r="X474" s="124"/>
      <c r="Y474" s="124"/>
    </row>
    <row r="475" spans="23:25" x14ac:dyDescent="0.25">
      <c r="W475" s="124"/>
      <c r="X475" s="124"/>
      <c r="Y475" s="124"/>
    </row>
    <row r="476" spans="23:25" x14ac:dyDescent="0.25">
      <c r="W476" s="124"/>
      <c r="X476" s="124"/>
      <c r="Y476" s="124"/>
    </row>
    <row r="477" spans="23:25" x14ac:dyDescent="0.25">
      <c r="W477" s="124"/>
      <c r="X477" s="124"/>
      <c r="Y477" s="124"/>
    </row>
    <row r="478" spans="23:25" x14ac:dyDescent="0.25">
      <c r="W478" s="124"/>
      <c r="X478" s="124"/>
      <c r="Y478" s="124"/>
    </row>
    <row r="479" spans="23:25" x14ac:dyDescent="0.25">
      <c r="W479" s="124"/>
      <c r="X479" s="124"/>
      <c r="Y479" s="124"/>
    </row>
    <row r="480" spans="23:25" x14ac:dyDescent="0.25">
      <c r="W480" s="124"/>
      <c r="X480" s="124"/>
      <c r="Y480" s="124"/>
    </row>
    <row r="481" spans="23:25" x14ac:dyDescent="0.25">
      <c r="W481" s="124"/>
      <c r="X481" s="124"/>
      <c r="Y481" s="124"/>
    </row>
    <row r="482" spans="23:25" x14ac:dyDescent="0.25">
      <c r="W482" s="124"/>
      <c r="X482" s="124"/>
      <c r="Y482" s="124"/>
    </row>
    <row r="483" spans="23:25" x14ac:dyDescent="0.25">
      <c r="W483" s="124"/>
      <c r="X483" s="124"/>
      <c r="Y483" s="124"/>
    </row>
    <row r="484" spans="23:25" x14ac:dyDescent="0.25">
      <c r="W484" s="124"/>
      <c r="X484" s="124"/>
      <c r="Y484" s="124"/>
    </row>
    <row r="485" spans="23:25" x14ac:dyDescent="0.25">
      <c r="W485" s="124"/>
      <c r="X485" s="124"/>
      <c r="Y485" s="124"/>
    </row>
    <row r="486" spans="23:25" x14ac:dyDescent="0.25">
      <c r="W486" s="124"/>
      <c r="X486" s="124"/>
      <c r="Y486" s="124"/>
    </row>
    <row r="487" spans="23:25" x14ac:dyDescent="0.25">
      <c r="W487" s="124"/>
      <c r="X487" s="124"/>
      <c r="Y487" s="124"/>
    </row>
    <row r="488" spans="23:25" x14ac:dyDescent="0.25">
      <c r="W488" s="124"/>
      <c r="X488" s="124"/>
      <c r="Y488" s="124"/>
    </row>
    <row r="489" spans="23:25" x14ac:dyDescent="0.25">
      <c r="W489" s="124"/>
      <c r="X489" s="124"/>
      <c r="Y489" s="124"/>
    </row>
    <row r="490" spans="23:25" x14ac:dyDescent="0.25">
      <c r="W490" s="124"/>
      <c r="X490" s="124"/>
      <c r="Y490" s="124"/>
    </row>
    <row r="491" spans="23:25" x14ac:dyDescent="0.25">
      <c r="W491" s="124"/>
      <c r="X491" s="124"/>
      <c r="Y491" s="124"/>
    </row>
    <row r="492" spans="23:25" x14ac:dyDescent="0.25">
      <c r="W492" s="124"/>
      <c r="X492" s="124"/>
      <c r="Y492" s="124"/>
    </row>
    <row r="493" spans="23:25" x14ac:dyDescent="0.25">
      <c r="W493" s="124"/>
      <c r="X493" s="124"/>
      <c r="Y493" s="124"/>
    </row>
    <row r="494" spans="23:25" x14ac:dyDescent="0.25">
      <c r="W494" s="124"/>
      <c r="X494" s="124"/>
      <c r="Y494" s="124"/>
    </row>
    <row r="495" spans="23:25" x14ac:dyDescent="0.25">
      <c r="W495" s="124"/>
      <c r="X495" s="124"/>
      <c r="Y495" s="124"/>
    </row>
    <row r="496" spans="23:25" x14ac:dyDescent="0.25">
      <c r="W496" s="124"/>
      <c r="X496" s="124"/>
      <c r="Y496" s="124"/>
    </row>
    <row r="497" spans="23:25" x14ac:dyDescent="0.25">
      <c r="W497" s="124"/>
      <c r="X497" s="124"/>
      <c r="Y497" s="124"/>
    </row>
    <row r="498" spans="23:25" x14ac:dyDescent="0.25">
      <c r="W498" s="124"/>
      <c r="X498" s="124"/>
      <c r="Y498" s="124"/>
    </row>
    <row r="499" spans="23:25" x14ac:dyDescent="0.25">
      <c r="W499" s="124"/>
      <c r="X499" s="124"/>
      <c r="Y499" s="124"/>
    </row>
    <row r="500" spans="23:25" x14ac:dyDescent="0.25">
      <c r="W500" s="124"/>
      <c r="X500" s="124"/>
      <c r="Y500" s="124"/>
    </row>
    <row r="501" spans="23:25" x14ac:dyDescent="0.25">
      <c r="W501" s="124"/>
      <c r="X501" s="124"/>
      <c r="Y501" s="124"/>
    </row>
    <row r="502" spans="23:25" x14ac:dyDescent="0.25">
      <c r="W502" s="124"/>
      <c r="X502" s="124"/>
      <c r="Y502" s="124"/>
    </row>
    <row r="503" spans="23:25" x14ac:dyDescent="0.25">
      <c r="W503" s="124"/>
      <c r="X503" s="124"/>
      <c r="Y503" s="124"/>
    </row>
    <row r="504" spans="23:25" x14ac:dyDescent="0.25">
      <c r="W504" s="124"/>
      <c r="X504" s="124"/>
      <c r="Y504" s="124"/>
    </row>
    <row r="505" spans="23:25" x14ac:dyDescent="0.25">
      <c r="W505" s="124"/>
      <c r="X505" s="124"/>
      <c r="Y505" s="124"/>
    </row>
    <row r="506" spans="23:25" x14ac:dyDescent="0.25">
      <c r="W506" s="124"/>
      <c r="X506" s="124"/>
      <c r="Y506" s="124"/>
    </row>
    <row r="507" spans="23:25" x14ac:dyDescent="0.25">
      <c r="W507" s="124"/>
      <c r="X507" s="124"/>
      <c r="Y507" s="124"/>
    </row>
    <row r="508" spans="23:25" x14ac:dyDescent="0.25">
      <c r="W508" s="124"/>
      <c r="X508" s="124"/>
      <c r="Y508" s="124"/>
    </row>
    <row r="509" spans="23:25" x14ac:dyDescent="0.25">
      <c r="W509" s="124"/>
      <c r="X509" s="124"/>
      <c r="Y509" s="124"/>
    </row>
    <row r="510" spans="23:25" x14ac:dyDescent="0.25">
      <c r="W510" s="124"/>
      <c r="X510" s="124"/>
      <c r="Y510" s="124"/>
    </row>
    <row r="511" spans="23:25" x14ac:dyDescent="0.25">
      <c r="W511" s="124"/>
      <c r="X511" s="124"/>
      <c r="Y511" s="124"/>
    </row>
    <row r="512" spans="23:25" x14ac:dyDescent="0.25">
      <c r="W512" s="124"/>
      <c r="X512" s="124"/>
      <c r="Y512" s="124"/>
    </row>
    <row r="513" spans="23:25" x14ac:dyDescent="0.25">
      <c r="W513" s="124"/>
      <c r="X513" s="124"/>
      <c r="Y513" s="124"/>
    </row>
    <row r="514" spans="23:25" x14ac:dyDescent="0.25">
      <c r="W514" s="124"/>
      <c r="X514" s="124"/>
      <c r="Y514" s="124"/>
    </row>
    <row r="515" spans="23:25" x14ac:dyDescent="0.25">
      <c r="W515" s="124"/>
      <c r="X515" s="124"/>
      <c r="Y515" s="124"/>
    </row>
    <row r="516" spans="23:25" x14ac:dyDescent="0.25">
      <c r="W516" s="124"/>
      <c r="X516" s="124"/>
      <c r="Y516" s="124"/>
    </row>
    <row r="517" spans="23:25" x14ac:dyDescent="0.25">
      <c r="W517" s="124"/>
      <c r="X517" s="124"/>
      <c r="Y517" s="124"/>
    </row>
    <row r="518" spans="23:25" x14ac:dyDescent="0.25">
      <c r="W518" s="124"/>
      <c r="X518" s="124"/>
      <c r="Y518" s="124"/>
    </row>
    <row r="519" spans="23:25" x14ac:dyDescent="0.25">
      <c r="W519" s="124"/>
      <c r="X519" s="124"/>
      <c r="Y519" s="124"/>
    </row>
    <row r="520" spans="23:25" x14ac:dyDescent="0.25">
      <c r="W520" s="124"/>
      <c r="X520" s="124"/>
      <c r="Y520" s="124"/>
    </row>
    <row r="521" spans="23:25" x14ac:dyDescent="0.25">
      <c r="W521" s="124"/>
      <c r="X521" s="124"/>
      <c r="Y521" s="124"/>
    </row>
    <row r="522" spans="23:25" x14ac:dyDescent="0.25">
      <c r="W522" s="124"/>
      <c r="X522" s="124"/>
      <c r="Y522" s="124"/>
    </row>
    <row r="523" spans="23:25" x14ac:dyDescent="0.25">
      <c r="W523" s="124"/>
      <c r="X523" s="124"/>
      <c r="Y523" s="124"/>
    </row>
    <row r="524" spans="23:25" x14ac:dyDescent="0.25">
      <c r="W524" s="124"/>
      <c r="X524" s="124"/>
      <c r="Y524" s="124"/>
    </row>
    <row r="525" spans="23:25" x14ac:dyDescent="0.25">
      <c r="W525" s="124"/>
      <c r="X525" s="124"/>
      <c r="Y525" s="124"/>
    </row>
    <row r="526" spans="23:25" x14ac:dyDescent="0.25">
      <c r="W526" s="124"/>
      <c r="X526" s="124"/>
      <c r="Y526" s="124"/>
    </row>
    <row r="527" spans="23:25" x14ac:dyDescent="0.25">
      <c r="W527" s="124"/>
      <c r="X527" s="124"/>
      <c r="Y527" s="124"/>
    </row>
    <row r="528" spans="23:25" x14ac:dyDescent="0.25">
      <c r="W528" s="124"/>
      <c r="X528" s="124"/>
      <c r="Y528" s="124"/>
    </row>
    <row r="529" spans="23:25" x14ac:dyDescent="0.25">
      <c r="W529" s="124"/>
      <c r="X529" s="124"/>
      <c r="Y529" s="124"/>
    </row>
    <row r="530" spans="23:25" x14ac:dyDescent="0.25">
      <c r="W530" s="124"/>
      <c r="X530" s="124"/>
      <c r="Y530" s="124"/>
    </row>
    <row r="531" spans="23:25" x14ac:dyDescent="0.25">
      <c r="W531" s="124"/>
      <c r="X531" s="124"/>
      <c r="Y531" s="124"/>
    </row>
    <row r="532" spans="23:25" x14ac:dyDescent="0.25">
      <c r="W532" s="124"/>
      <c r="X532" s="124"/>
      <c r="Y532" s="124"/>
    </row>
    <row r="533" spans="23:25" x14ac:dyDescent="0.25">
      <c r="W533" s="124"/>
      <c r="X533" s="124"/>
      <c r="Y533" s="124"/>
    </row>
    <row r="534" spans="23:25" x14ac:dyDescent="0.25">
      <c r="W534" s="124"/>
      <c r="X534" s="124"/>
      <c r="Y534" s="124"/>
    </row>
    <row r="535" spans="23:25" x14ac:dyDescent="0.25">
      <c r="W535" s="124"/>
      <c r="X535" s="124"/>
      <c r="Y535" s="124"/>
    </row>
    <row r="536" spans="23:25" x14ac:dyDescent="0.25">
      <c r="W536" s="124"/>
      <c r="X536" s="124"/>
      <c r="Y536" s="124"/>
    </row>
    <row r="537" spans="23:25" x14ac:dyDescent="0.25">
      <c r="W537" s="124"/>
      <c r="X537" s="124"/>
      <c r="Y537" s="124"/>
    </row>
    <row r="538" spans="23:25" x14ac:dyDescent="0.25">
      <c r="W538" s="124"/>
      <c r="X538" s="124"/>
      <c r="Y538" s="124"/>
    </row>
    <row r="539" spans="23:25" x14ac:dyDescent="0.25">
      <c r="W539" s="124"/>
      <c r="X539" s="124"/>
      <c r="Y539" s="124"/>
    </row>
    <row r="540" spans="23:25" x14ac:dyDescent="0.25">
      <c r="W540" s="124"/>
      <c r="X540" s="124"/>
      <c r="Y540" s="124"/>
    </row>
    <row r="541" spans="23:25" x14ac:dyDescent="0.25">
      <c r="W541" s="124"/>
      <c r="X541" s="124"/>
      <c r="Y541" s="124"/>
    </row>
    <row r="542" spans="23:25" x14ac:dyDescent="0.25">
      <c r="W542" s="124"/>
      <c r="X542" s="124"/>
      <c r="Y542" s="124"/>
    </row>
    <row r="543" spans="23:25" x14ac:dyDescent="0.25">
      <c r="W543" s="124"/>
      <c r="X543" s="124"/>
      <c r="Y543" s="124"/>
    </row>
    <row r="544" spans="23:25" x14ac:dyDescent="0.25">
      <c r="W544" s="124"/>
      <c r="X544" s="124"/>
      <c r="Y544" s="124"/>
    </row>
    <row r="545" spans="23:25" x14ac:dyDescent="0.25">
      <c r="W545" s="124"/>
      <c r="X545" s="124"/>
      <c r="Y545" s="124"/>
    </row>
    <row r="546" spans="23:25" x14ac:dyDescent="0.25">
      <c r="W546" s="124"/>
      <c r="X546" s="124"/>
      <c r="Y546" s="124"/>
    </row>
    <row r="547" spans="23:25" x14ac:dyDescent="0.25">
      <c r="W547" s="124"/>
      <c r="X547" s="124"/>
      <c r="Y547" s="124"/>
    </row>
    <row r="548" spans="23:25" x14ac:dyDescent="0.25">
      <c r="W548" s="124"/>
      <c r="X548" s="124"/>
      <c r="Y548" s="124"/>
    </row>
    <row r="549" spans="23:25" x14ac:dyDescent="0.25">
      <c r="W549" s="124"/>
      <c r="X549" s="124"/>
      <c r="Y549" s="124"/>
    </row>
    <row r="550" spans="23:25" x14ac:dyDescent="0.25">
      <c r="W550" s="124"/>
      <c r="X550" s="124"/>
      <c r="Y550" s="124"/>
    </row>
    <row r="551" spans="23:25" x14ac:dyDescent="0.25">
      <c r="W551" s="124"/>
      <c r="X551" s="124"/>
      <c r="Y551" s="124"/>
    </row>
    <row r="552" spans="23:25" x14ac:dyDescent="0.25">
      <c r="W552" s="124"/>
      <c r="X552" s="124"/>
      <c r="Y552" s="124"/>
    </row>
    <row r="553" spans="23:25" x14ac:dyDescent="0.25">
      <c r="W553" s="124"/>
      <c r="X553" s="124"/>
      <c r="Y553" s="124"/>
    </row>
    <row r="554" spans="23:25" x14ac:dyDescent="0.25">
      <c r="W554" s="124"/>
      <c r="X554" s="124"/>
      <c r="Y554" s="124"/>
    </row>
    <row r="555" spans="23:25" x14ac:dyDescent="0.25">
      <c r="W555" s="124"/>
      <c r="X555" s="124"/>
      <c r="Y555" s="124"/>
    </row>
    <row r="556" spans="23:25" x14ac:dyDescent="0.25">
      <c r="W556" s="124"/>
      <c r="X556" s="124"/>
      <c r="Y556" s="124"/>
    </row>
    <row r="557" spans="23:25" x14ac:dyDescent="0.25">
      <c r="W557" s="124"/>
      <c r="X557" s="124"/>
      <c r="Y557" s="124"/>
    </row>
    <row r="558" spans="23:25" x14ac:dyDescent="0.25">
      <c r="W558" s="124"/>
      <c r="X558" s="124"/>
      <c r="Y558" s="124"/>
    </row>
    <row r="559" spans="23:25" x14ac:dyDescent="0.25">
      <c r="W559" s="124"/>
      <c r="X559" s="124"/>
      <c r="Y559" s="124"/>
    </row>
    <row r="560" spans="23:25" x14ac:dyDescent="0.25">
      <c r="W560" s="124"/>
      <c r="X560" s="124"/>
      <c r="Y560" s="124"/>
    </row>
    <row r="561" spans="23:25" x14ac:dyDescent="0.25">
      <c r="W561" s="124"/>
      <c r="X561" s="124"/>
      <c r="Y561" s="124"/>
    </row>
    <row r="562" spans="23:25" x14ac:dyDescent="0.25">
      <c r="W562" s="124"/>
      <c r="X562" s="124"/>
      <c r="Y562" s="124"/>
    </row>
    <row r="563" spans="23:25" x14ac:dyDescent="0.25">
      <c r="W563" s="124"/>
      <c r="X563" s="124"/>
      <c r="Y563" s="124"/>
    </row>
    <row r="564" spans="23:25" x14ac:dyDescent="0.25">
      <c r="W564" s="124"/>
      <c r="X564" s="124"/>
      <c r="Y564" s="124"/>
    </row>
    <row r="565" spans="23:25" x14ac:dyDescent="0.25">
      <c r="W565" s="124"/>
      <c r="X565" s="124"/>
      <c r="Y565" s="124"/>
    </row>
    <row r="566" spans="23:25" x14ac:dyDescent="0.25">
      <c r="W566" s="124"/>
      <c r="X566" s="124"/>
      <c r="Y566" s="124"/>
    </row>
    <row r="567" spans="23:25" x14ac:dyDescent="0.25">
      <c r="W567" s="124"/>
      <c r="X567" s="124"/>
      <c r="Y567" s="124"/>
    </row>
    <row r="568" spans="23:25" x14ac:dyDescent="0.25">
      <c r="W568" s="124"/>
      <c r="X568" s="124"/>
      <c r="Y568" s="124"/>
    </row>
    <row r="569" spans="23:25" x14ac:dyDescent="0.25">
      <c r="W569" s="124"/>
      <c r="X569" s="124"/>
      <c r="Y569" s="124"/>
    </row>
    <row r="570" spans="23:25" x14ac:dyDescent="0.25">
      <c r="W570" s="124"/>
      <c r="X570" s="124"/>
      <c r="Y570" s="124"/>
    </row>
    <row r="571" spans="23:25" x14ac:dyDescent="0.25">
      <c r="W571" s="124"/>
      <c r="X571" s="124"/>
      <c r="Y571" s="124"/>
    </row>
    <row r="572" spans="23:25" x14ac:dyDescent="0.25">
      <c r="W572" s="124"/>
      <c r="X572" s="124"/>
      <c r="Y572" s="124"/>
    </row>
    <row r="573" spans="23:25" x14ac:dyDescent="0.25">
      <c r="W573" s="124"/>
      <c r="X573" s="124"/>
      <c r="Y573" s="124"/>
    </row>
    <row r="574" spans="23:25" x14ac:dyDescent="0.25">
      <c r="W574" s="124"/>
      <c r="X574" s="124"/>
      <c r="Y574" s="124"/>
    </row>
    <row r="575" spans="23:25" x14ac:dyDescent="0.25">
      <c r="W575" s="124"/>
      <c r="X575" s="124"/>
      <c r="Y575" s="124"/>
    </row>
    <row r="576" spans="23:25" x14ac:dyDescent="0.25">
      <c r="W576" s="124"/>
      <c r="X576" s="124"/>
      <c r="Y576" s="124"/>
    </row>
    <row r="577" spans="23:25" x14ac:dyDescent="0.25">
      <c r="W577" s="124"/>
      <c r="X577" s="124"/>
      <c r="Y577" s="124"/>
    </row>
    <row r="578" spans="23:25" x14ac:dyDescent="0.25">
      <c r="W578" s="124"/>
      <c r="X578" s="124"/>
      <c r="Y578" s="124"/>
    </row>
    <row r="579" spans="23:25" x14ac:dyDescent="0.25">
      <c r="W579" s="124"/>
      <c r="X579" s="124"/>
      <c r="Y579" s="124"/>
    </row>
    <row r="580" spans="23:25" x14ac:dyDescent="0.25">
      <c r="W580" s="124"/>
      <c r="X580" s="124"/>
      <c r="Y580" s="124"/>
    </row>
    <row r="581" spans="23:25" x14ac:dyDescent="0.25">
      <c r="W581" s="124"/>
      <c r="X581" s="124"/>
      <c r="Y581" s="124"/>
    </row>
    <row r="582" spans="23:25" x14ac:dyDescent="0.25">
      <c r="W582" s="124"/>
      <c r="X582" s="124"/>
      <c r="Y582" s="124"/>
    </row>
    <row r="583" spans="23:25" x14ac:dyDescent="0.25">
      <c r="W583" s="124"/>
      <c r="X583" s="124"/>
      <c r="Y583" s="124"/>
    </row>
    <row r="584" spans="23:25" x14ac:dyDescent="0.25">
      <c r="W584" s="124"/>
      <c r="X584" s="124"/>
      <c r="Y584" s="124"/>
    </row>
    <row r="585" spans="23:25" x14ac:dyDescent="0.25">
      <c r="W585" s="124"/>
      <c r="X585" s="124"/>
      <c r="Y585" s="124"/>
    </row>
    <row r="586" spans="23:25" x14ac:dyDescent="0.25">
      <c r="W586" s="124"/>
      <c r="X586" s="124"/>
      <c r="Y586" s="124"/>
    </row>
    <row r="587" spans="23:25" x14ac:dyDescent="0.25">
      <c r="W587" s="124"/>
      <c r="X587" s="124"/>
      <c r="Y587" s="124"/>
    </row>
    <row r="588" spans="23:25" x14ac:dyDescent="0.25">
      <c r="W588" s="124"/>
      <c r="X588" s="124"/>
      <c r="Y588" s="124"/>
    </row>
    <row r="589" spans="23:25" x14ac:dyDescent="0.25">
      <c r="W589" s="124"/>
      <c r="X589" s="124"/>
      <c r="Y589" s="124"/>
    </row>
    <row r="590" spans="23:25" x14ac:dyDescent="0.25">
      <c r="W590" s="124"/>
      <c r="X590" s="124"/>
      <c r="Y590" s="124"/>
    </row>
    <row r="591" spans="23:25" x14ac:dyDescent="0.25">
      <c r="W591" s="124"/>
      <c r="X591" s="124"/>
      <c r="Y591" s="124"/>
    </row>
    <row r="592" spans="23:25" x14ac:dyDescent="0.25">
      <c r="W592" s="124"/>
      <c r="X592" s="124"/>
      <c r="Y592" s="124"/>
    </row>
    <row r="593" spans="23:25" x14ac:dyDescent="0.25">
      <c r="W593" s="124"/>
      <c r="X593" s="124"/>
      <c r="Y593" s="124"/>
    </row>
    <row r="594" spans="23:25" x14ac:dyDescent="0.25">
      <c r="W594" s="124"/>
      <c r="X594" s="124"/>
      <c r="Y594" s="124"/>
    </row>
    <row r="595" spans="23:25" x14ac:dyDescent="0.25">
      <c r="W595" s="124"/>
      <c r="X595" s="124"/>
      <c r="Y595" s="124"/>
    </row>
    <row r="596" spans="23:25" x14ac:dyDescent="0.25">
      <c r="W596" s="124"/>
      <c r="X596" s="124"/>
      <c r="Y596" s="124"/>
    </row>
    <row r="597" spans="23:25" x14ac:dyDescent="0.25">
      <c r="W597" s="124"/>
      <c r="X597" s="124"/>
      <c r="Y597" s="124"/>
    </row>
    <row r="598" spans="23:25" x14ac:dyDescent="0.25">
      <c r="W598" s="124"/>
      <c r="X598" s="124"/>
      <c r="Y598" s="124"/>
    </row>
    <row r="599" spans="23:25" x14ac:dyDescent="0.25">
      <c r="W599" s="124"/>
      <c r="X599" s="124"/>
      <c r="Y599" s="124"/>
    </row>
    <row r="600" spans="23:25" x14ac:dyDescent="0.25">
      <c r="W600" s="124"/>
      <c r="X600" s="124"/>
      <c r="Y600" s="124"/>
    </row>
    <row r="601" spans="23:25" x14ac:dyDescent="0.25">
      <c r="W601" s="124"/>
      <c r="X601" s="124"/>
      <c r="Y601" s="124"/>
    </row>
    <row r="602" spans="23:25" x14ac:dyDescent="0.25">
      <c r="W602" s="124"/>
      <c r="X602" s="124"/>
      <c r="Y602" s="124"/>
    </row>
    <row r="603" spans="23:25" x14ac:dyDescent="0.25">
      <c r="W603" s="124"/>
      <c r="X603" s="124"/>
      <c r="Y603" s="124"/>
    </row>
    <row r="604" spans="23:25" x14ac:dyDescent="0.25">
      <c r="W604" s="124"/>
      <c r="X604" s="124"/>
      <c r="Y604" s="124"/>
    </row>
    <row r="605" spans="23:25" x14ac:dyDescent="0.25">
      <c r="W605" s="124"/>
      <c r="X605" s="124"/>
      <c r="Y605" s="124"/>
    </row>
    <row r="606" spans="23:25" x14ac:dyDescent="0.25">
      <c r="W606" s="124"/>
      <c r="X606" s="124"/>
      <c r="Y606" s="124"/>
    </row>
    <row r="607" spans="23:25" x14ac:dyDescent="0.25">
      <c r="W607" s="124"/>
      <c r="X607" s="124"/>
      <c r="Y607" s="124"/>
    </row>
    <row r="608" spans="23:25" x14ac:dyDescent="0.25">
      <c r="W608" s="124"/>
      <c r="X608" s="124"/>
      <c r="Y608" s="124"/>
    </row>
    <row r="609" spans="23:25" x14ac:dyDescent="0.25">
      <c r="W609" s="124"/>
      <c r="X609" s="124"/>
      <c r="Y609" s="124"/>
    </row>
    <row r="610" spans="23:25" x14ac:dyDescent="0.25">
      <c r="W610" s="124"/>
      <c r="X610" s="124"/>
      <c r="Y610" s="124"/>
    </row>
    <row r="611" spans="23:25" x14ac:dyDescent="0.25">
      <c r="W611" s="124"/>
      <c r="X611" s="124"/>
      <c r="Y611" s="124"/>
    </row>
    <row r="612" spans="23:25" x14ac:dyDescent="0.25">
      <c r="W612" s="124"/>
      <c r="X612" s="124"/>
      <c r="Y612" s="124"/>
    </row>
    <row r="613" spans="23:25" x14ac:dyDescent="0.25">
      <c r="W613" s="124"/>
      <c r="X613" s="124"/>
      <c r="Y613" s="124"/>
    </row>
    <row r="614" spans="23:25" x14ac:dyDescent="0.25">
      <c r="W614" s="124"/>
      <c r="X614" s="124"/>
      <c r="Y614" s="124"/>
    </row>
    <row r="615" spans="23:25" x14ac:dyDescent="0.25">
      <c r="W615" s="124"/>
      <c r="X615" s="124"/>
      <c r="Y615" s="124"/>
    </row>
    <row r="616" spans="23:25" x14ac:dyDescent="0.25">
      <c r="W616" s="124"/>
      <c r="X616" s="124"/>
      <c r="Y616" s="124"/>
    </row>
    <row r="617" spans="23:25" x14ac:dyDescent="0.25">
      <c r="W617" s="124"/>
      <c r="X617" s="124"/>
      <c r="Y617" s="124"/>
    </row>
    <row r="618" spans="23:25" x14ac:dyDescent="0.25">
      <c r="W618" s="124"/>
      <c r="X618" s="124"/>
      <c r="Y618" s="124"/>
    </row>
    <row r="619" spans="23:25" x14ac:dyDescent="0.25">
      <c r="W619" s="124"/>
      <c r="X619" s="124"/>
      <c r="Y619" s="124"/>
    </row>
    <row r="620" spans="23:25" x14ac:dyDescent="0.25">
      <c r="W620" s="124"/>
      <c r="X620" s="124"/>
      <c r="Y620" s="124"/>
    </row>
    <row r="621" spans="23:25" x14ac:dyDescent="0.25">
      <c r="W621" s="124"/>
      <c r="X621" s="124"/>
      <c r="Y621" s="124"/>
    </row>
    <row r="622" spans="23:25" x14ac:dyDescent="0.25">
      <c r="W622" s="124"/>
      <c r="X622" s="124"/>
      <c r="Y622" s="124"/>
    </row>
    <row r="623" spans="23:25" x14ac:dyDescent="0.25">
      <c r="W623" s="124"/>
      <c r="X623" s="124"/>
      <c r="Y623" s="124"/>
    </row>
    <row r="624" spans="23:25" x14ac:dyDescent="0.25">
      <c r="W624" s="124"/>
      <c r="X624" s="124"/>
      <c r="Y624" s="124"/>
    </row>
    <row r="625" spans="23:25" x14ac:dyDescent="0.25">
      <c r="W625" s="124"/>
      <c r="X625" s="124"/>
      <c r="Y625" s="124"/>
    </row>
    <row r="626" spans="23:25" x14ac:dyDescent="0.25">
      <c r="W626" s="124"/>
      <c r="X626" s="124"/>
      <c r="Y626" s="124"/>
    </row>
    <row r="627" spans="23:25" x14ac:dyDescent="0.25">
      <c r="W627" s="124"/>
      <c r="X627" s="124"/>
      <c r="Y627" s="124"/>
    </row>
    <row r="628" spans="23:25" x14ac:dyDescent="0.25">
      <c r="W628" s="124"/>
      <c r="X628" s="124"/>
      <c r="Y628" s="124"/>
    </row>
    <row r="629" spans="23:25" x14ac:dyDescent="0.25">
      <c r="W629" s="124"/>
      <c r="X629" s="124"/>
      <c r="Y629" s="124"/>
    </row>
    <row r="630" spans="23:25" x14ac:dyDescent="0.25">
      <c r="W630" s="124"/>
      <c r="X630" s="124"/>
      <c r="Y630" s="124"/>
    </row>
    <row r="631" spans="23:25" x14ac:dyDescent="0.25">
      <c r="W631" s="124"/>
      <c r="X631" s="124"/>
      <c r="Y631" s="124"/>
    </row>
    <row r="632" spans="23:25" x14ac:dyDescent="0.25">
      <c r="W632" s="124"/>
      <c r="X632" s="124"/>
      <c r="Y632" s="124"/>
    </row>
    <row r="633" spans="23:25" x14ac:dyDescent="0.25">
      <c r="W633" s="124"/>
      <c r="X633" s="124"/>
      <c r="Y633" s="124"/>
    </row>
    <row r="634" spans="23:25" x14ac:dyDescent="0.25">
      <c r="W634" s="124"/>
      <c r="X634" s="124"/>
      <c r="Y634" s="124"/>
    </row>
    <row r="635" spans="23:25" x14ac:dyDescent="0.25">
      <c r="W635" s="124"/>
      <c r="X635" s="124"/>
      <c r="Y635" s="124"/>
    </row>
    <row r="636" spans="23:25" x14ac:dyDescent="0.25">
      <c r="W636" s="124"/>
      <c r="X636" s="124"/>
      <c r="Y636" s="124"/>
    </row>
    <row r="637" spans="23:25" x14ac:dyDescent="0.25">
      <c r="W637" s="124"/>
      <c r="X637" s="124"/>
      <c r="Y637" s="124"/>
    </row>
    <row r="638" spans="23:25" x14ac:dyDescent="0.25">
      <c r="W638" s="124"/>
      <c r="X638" s="124"/>
      <c r="Y638" s="124"/>
    </row>
    <row r="639" spans="23:25" x14ac:dyDescent="0.25">
      <c r="W639" s="124"/>
      <c r="X639" s="124"/>
      <c r="Y639" s="124"/>
    </row>
    <row r="640" spans="23:25" x14ac:dyDescent="0.25">
      <c r="W640" s="124"/>
      <c r="X640" s="124"/>
      <c r="Y640" s="124"/>
    </row>
    <row r="641" spans="23:25" x14ac:dyDescent="0.25">
      <c r="W641" s="124"/>
      <c r="X641" s="124"/>
      <c r="Y641" s="124"/>
    </row>
    <row r="642" spans="23:25" x14ac:dyDescent="0.25">
      <c r="W642" s="124"/>
      <c r="X642" s="124"/>
      <c r="Y642" s="124"/>
    </row>
    <row r="643" spans="23:25" x14ac:dyDescent="0.25">
      <c r="W643" s="124"/>
      <c r="X643" s="124"/>
      <c r="Y643" s="124"/>
    </row>
    <row r="644" spans="23:25" x14ac:dyDescent="0.25">
      <c r="W644" s="124"/>
      <c r="X644" s="124"/>
      <c r="Y644" s="124"/>
    </row>
    <row r="645" spans="23:25" x14ac:dyDescent="0.25">
      <c r="W645" s="124"/>
      <c r="X645" s="124"/>
      <c r="Y645" s="124"/>
    </row>
    <row r="646" spans="23:25" x14ac:dyDescent="0.25">
      <c r="W646" s="124"/>
      <c r="X646" s="124"/>
      <c r="Y646" s="124"/>
    </row>
    <row r="647" spans="23:25" x14ac:dyDescent="0.25">
      <c r="W647" s="124"/>
      <c r="X647" s="124"/>
      <c r="Y647" s="124"/>
    </row>
    <row r="648" spans="23:25" x14ac:dyDescent="0.25">
      <c r="W648" s="124"/>
      <c r="X648" s="124"/>
      <c r="Y648" s="124"/>
    </row>
    <row r="649" spans="23:25" x14ac:dyDescent="0.25">
      <c r="W649" s="124"/>
      <c r="X649" s="124"/>
      <c r="Y649" s="124"/>
    </row>
    <row r="650" spans="23:25" x14ac:dyDescent="0.25">
      <c r="W650" s="124"/>
      <c r="X650" s="124"/>
      <c r="Y650" s="124"/>
    </row>
    <row r="651" spans="23:25" x14ac:dyDescent="0.25">
      <c r="W651" s="124"/>
      <c r="X651" s="124"/>
      <c r="Y651" s="124"/>
    </row>
    <row r="652" spans="23:25" x14ac:dyDescent="0.25">
      <c r="W652" s="124"/>
      <c r="X652" s="124"/>
      <c r="Y652" s="124"/>
    </row>
    <row r="653" spans="23:25" x14ac:dyDescent="0.25">
      <c r="W653" s="124"/>
      <c r="X653" s="124"/>
      <c r="Y653" s="124"/>
    </row>
    <row r="654" spans="23:25" x14ac:dyDescent="0.25">
      <c r="W654" s="124"/>
      <c r="X654" s="124"/>
      <c r="Y654" s="124"/>
    </row>
    <row r="655" spans="23:25" x14ac:dyDescent="0.25">
      <c r="W655" s="124"/>
      <c r="X655" s="124"/>
      <c r="Y655" s="124"/>
    </row>
    <row r="656" spans="23:25" x14ac:dyDescent="0.25">
      <c r="W656" s="124"/>
      <c r="X656" s="124"/>
      <c r="Y656" s="124"/>
    </row>
    <row r="657" spans="23:25" x14ac:dyDescent="0.25">
      <c r="W657" s="124"/>
      <c r="X657" s="124"/>
      <c r="Y657" s="124"/>
    </row>
    <row r="658" spans="23:25" x14ac:dyDescent="0.25">
      <c r="W658" s="124"/>
      <c r="X658" s="124"/>
      <c r="Y658" s="124"/>
    </row>
    <row r="659" spans="23:25" x14ac:dyDescent="0.25">
      <c r="W659" s="124"/>
      <c r="X659" s="124"/>
      <c r="Y659" s="124"/>
    </row>
    <row r="660" spans="23:25" x14ac:dyDescent="0.25">
      <c r="W660" s="124"/>
      <c r="X660" s="124"/>
      <c r="Y660" s="124"/>
    </row>
    <row r="661" spans="23:25" x14ac:dyDescent="0.25">
      <c r="W661" s="124"/>
      <c r="X661" s="124"/>
      <c r="Y661" s="124"/>
    </row>
    <row r="662" spans="23:25" x14ac:dyDescent="0.25">
      <c r="W662" s="124"/>
      <c r="X662" s="124"/>
      <c r="Y662" s="124"/>
    </row>
    <row r="663" spans="23:25" x14ac:dyDescent="0.25">
      <c r="W663" s="124"/>
      <c r="X663" s="124"/>
      <c r="Y663" s="124"/>
    </row>
    <row r="664" spans="23:25" x14ac:dyDescent="0.25">
      <c r="W664" s="124"/>
      <c r="X664" s="124"/>
      <c r="Y664" s="124"/>
    </row>
    <row r="665" spans="23:25" x14ac:dyDescent="0.25">
      <c r="W665" s="124"/>
      <c r="X665" s="124"/>
      <c r="Y665" s="124"/>
    </row>
    <row r="666" spans="23:25" x14ac:dyDescent="0.25">
      <c r="W666" s="124"/>
      <c r="X666" s="124"/>
      <c r="Y666" s="124"/>
    </row>
    <row r="667" spans="23:25" x14ac:dyDescent="0.25">
      <c r="W667" s="124"/>
      <c r="X667" s="124"/>
      <c r="Y667" s="124"/>
    </row>
    <row r="668" spans="23:25" x14ac:dyDescent="0.25">
      <c r="W668" s="124"/>
      <c r="X668" s="124"/>
      <c r="Y668" s="124"/>
    </row>
    <row r="669" spans="23:25" x14ac:dyDescent="0.25">
      <c r="W669" s="124"/>
      <c r="X669" s="124"/>
      <c r="Y669" s="124"/>
    </row>
    <row r="670" spans="23:25" x14ac:dyDescent="0.25">
      <c r="W670" s="124"/>
      <c r="X670" s="124"/>
      <c r="Y670" s="124"/>
    </row>
    <row r="671" spans="23:25" x14ac:dyDescent="0.25">
      <c r="W671" s="124"/>
      <c r="X671" s="124"/>
      <c r="Y671" s="124"/>
    </row>
    <row r="672" spans="23:25" x14ac:dyDescent="0.25">
      <c r="W672" s="124"/>
      <c r="X672" s="124"/>
      <c r="Y672" s="124"/>
    </row>
    <row r="673" spans="23:25" x14ac:dyDescent="0.25">
      <c r="W673" s="124"/>
      <c r="X673" s="124"/>
      <c r="Y673" s="124"/>
    </row>
    <row r="674" spans="23:25" x14ac:dyDescent="0.25">
      <c r="W674" s="124"/>
      <c r="X674" s="124"/>
      <c r="Y674" s="124"/>
    </row>
    <row r="675" spans="23:25" x14ac:dyDescent="0.25">
      <c r="W675" s="124"/>
      <c r="X675" s="124"/>
      <c r="Y675" s="124"/>
    </row>
    <row r="676" spans="23:25" x14ac:dyDescent="0.25">
      <c r="W676" s="124"/>
      <c r="X676" s="124"/>
      <c r="Y676" s="124"/>
    </row>
    <row r="677" spans="23:25" x14ac:dyDescent="0.25">
      <c r="W677" s="124"/>
      <c r="X677" s="124"/>
      <c r="Y677" s="124"/>
    </row>
    <row r="678" spans="23:25" x14ac:dyDescent="0.25">
      <c r="W678" s="124"/>
      <c r="X678" s="124"/>
      <c r="Y678" s="124"/>
    </row>
    <row r="679" spans="23:25" x14ac:dyDescent="0.25">
      <c r="W679" s="124"/>
      <c r="X679" s="124"/>
      <c r="Y679" s="124"/>
    </row>
    <row r="680" spans="23:25" x14ac:dyDescent="0.25">
      <c r="W680" s="124"/>
      <c r="X680" s="124"/>
      <c r="Y680" s="124"/>
    </row>
    <row r="681" spans="23:25" x14ac:dyDescent="0.25">
      <c r="W681" s="124"/>
      <c r="X681" s="124"/>
      <c r="Y681" s="124"/>
    </row>
    <row r="682" spans="23:25" x14ac:dyDescent="0.25">
      <c r="W682" s="124"/>
      <c r="X682" s="124"/>
      <c r="Y682" s="124"/>
    </row>
    <row r="683" spans="23:25" x14ac:dyDescent="0.25">
      <c r="W683" s="124"/>
      <c r="X683" s="124"/>
      <c r="Y683" s="124"/>
    </row>
    <row r="684" spans="23:25" x14ac:dyDescent="0.25">
      <c r="W684" s="124"/>
      <c r="X684" s="124"/>
      <c r="Y684" s="124"/>
    </row>
    <row r="685" spans="23:25" x14ac:dyDescent="0.25">
      <c r="W685" s="124"/>
      <c r="X685" s="124"/>
      <c r="Y685" s="124"/>
    </row>
    <row r="686" spans="23:25" x14ac:dyDescent="0.25">
      <c r="W686" s="124"/>
      <c r="X686" s="124"/>
      <c r="Y686" s="124"/>
    </row>
    <row r="687" spans="23:25" x14ac:dyDescent="0.25">
      <c r="W687" s="124"/>
      <c r="X687" s="124"/>
      <c r="Y687" s="124"/>
    </row>
    <row r="688" spans="23:25" x14ac:dyDescent="0.25">
      <c r="W688" s="124"/>
      <c r="X688" s="124"/>
      <c r="Y688" s="124"/>
    </row>
    <row r="689" spans="23:25" x14ac:dyDescent="0.25">
      <c r="W689" s="124"/>
      <c r="X689" s="124"/>
      <c r="Y689" s="124"/>
    </row>
    <row r="690" spans="23:25" x14ac:dyDescent="0.25">
      <c r="W690" s="124"/>
      <c r="X690" s="124"/>
      <c r="Y690" s="124"/>
    </row>
    <row r="691" spans="23:25" x14ac:dyDescent="0.25">
      <c r="W691" s="124"/>
      <c r="X691" s="124"/>
      <c r="Y691" s="124"/>
    </row>
    <row r="692" spans="23:25" x14ac:dyDescent="0.25">
      <c r="W692" s="124"/>
      <c r="X692" s="124"/>
      <c r="Y692" s="124"/>
    </row>
    <row r="693" spans="23:25" x14ac:dyDescent="0.25">
      <c r="W693" s="124"/>
      <c r="X693" s="124"/>
      <c r="Y693" s="124"/>
    </row>
    <row r="694" spans="23:25" x14ac:dyDescent="0.25">
      <c r="W694" s="124"/>
      <c r="X694" s="124"/>
      <c r="Y694" s="124"/>
    </row>
    <row r="695" spans="23:25" x14ac:dyDescent="0.25">
      <c r="W695" s="124"/>
      <c r="X695" s="124"/>
      <c r="Y695" s="124"/>
    </row>
    <row r="696" spans="23:25" x14ac:dyDescent="0.25">
      <c r="W696" s="124"/>
      <c r="X696" s="124"/>
      <c r="Y696" s="124"/>
    </row>
    <row r="697" spans="23:25" x14ac:dyDescent="0.25">
      <c r="W697" s="124"/>
      <c r="X697" s="124"/>
      <c r="Y697" s="124"/>
    </row>
    <row r="698" spans="23:25" x14ac:dyDescent="0.25">
      <c r="W698" s="124"/>
      <c r="X698" s="124"/>
      <c r="Y698" s="124"/>
    </row>
    <row r="699" spans="23:25" x14ac:dyDescent="0.25">
      <c r="W699" s="124"/>
      <c r="X699" s="124"/>
      <c r="Y699" s="124"/>
    </row>
    <row r="700" spans="23:25" x14ac:dyDescent="0.25">
      <c r="W700" s="124"/>
      <c r="X700" s="124"/>
      <c r="Y700" s="124"/>
    </row>
    <row r="701" spans="23:25" x14ac:dyDescent="0.25">
      <c r="W701" s="124"/>
      <c r="X701" s="124"/>
      <c r="Y701" s="124"/>
    </row>
    <row r="702" spans="23:25" x14ac:dyDescent="0.25">
      <c r="W702" s="124"/>
      <c r="X702" s="124"/>
      <c r="Y702" s="124"/>
    </row>
    <row r="703" spans="23:25" x14ac:dyDescent="0.25">
      <c r="W703" s="124"/>
      <c r="X703" s="124"/>
      <c r="Y703" s="124"/>
    </row>
    <row r="704" spans="23:25" x14ac:dyDescent="0.25">
      <c r="W704" s="124"/>
      <c r="X704" s="124"/>
      <c r="Y704" s="124"/>
    </row>
    <row r="705" spans="23:25" x14ac:dyDescent="0.25">
      <c r="W705" s="124"/>
      <c r="X705" s="124"/>
      <c r="Y705" s="124"/>
    </row>
    <row r="706" spans="23:25" x14ac:dyDescent="0.25">
      <c r="W706" s="124"/>
      <c r="X706" s="124"/>
      <c r="Y706" s="124"/>
    </row>
    <row r="707" spans="23:25" x14ac:dyDescent="0.25">
      <c r="W707" s="124"/>
      <c r="X707" s="124"/>
      <c r="Y707" s="124"/>
    </row>
    <row r="708" spans="23:25" x14ac:dyDescent="0.25">
      <c r="W708" s="124"/>
      <c r="X708" s="124"/>
      <c r="Y708" s="124"/>
    </row>
    <row r="709" spans="23:25" x14ac:dyDescent="0.25">
      <c r="W709" s="124"/>
      <c r="X709" s="124"/>
      <c r="Y709" s="124"/>
    </row>
    <row r="710" spans="23:25" x14ac:dyDescent="0.25">
      <c r="W710" s="124"/>
      <c r="X710" s="124"/>
      <c r="Y710" s="124"/>
    </row>
    <row r="711" spans="23:25" x14ac:dyDescent="0.25">
      <c r="W711" s="124"/>
      <c r="X711" s="124"/>
      <c r="Y711" s="124"/>
    </row>
    <row r="712" spans="23:25" x14ac:dyDescent="0.25">
      <c r="W712" s="124"/>
      <c r="X712" s="124"/>
      <c r="Y712" s="124"/>
    </row>
    <row r="713" spans="23:25" x14ac:dyDescent="0.25">
      <c r="W713" s="124"/>
      <c r="X713" s="124"/>
      <c r="Y713" s="124"/>
    </row>
    <row r="714" spans="23:25" x14ac:dyDescent="0.25">
      <c r="W714" s="124"/>
      <c r="X714" s="124"/>
      <c r="Y714" s="124"/>
    </row>
    <row r="715" spans="23:25" x14ac:dyDescent="0.25">
      <c r="W715" s="124"/>
      <c r="X715" s="124"/>
      <c r="Y715" s="124"/>
    </row>
    <row r="716" spans="23:25" x14ac:dyDescent="0.25">
      <c r="W716" s="124"/>
      <c r="X716" s="124"/>
      <c r="Y716" s="124"/>
    </row>
    <row r="717" spans="23:25" x14ac:dyDescent="0.25">
      <c r="W717" s="124"/>
      <c r="X717" s="124"/>
      <c r="Y717" s="124"/>
    </row>
    <row r="718" spans="23:25" x14ac:dyDescent="0.25">
      <c r="W718" s="124"/>
      <c r="X718" s="124"/>
      <c r="Y718" s="124"/>
    </row>
    <row r="719" spans="23:25" x14ac:dyDescent="0.25">
      <c r="W719" s="124"/>
      <c r="X719" s="124"/>
      <c r="Y719" s="124"/>
    </row>
    <row r="720" spans="23:25" x14ac:dyDescent="0.25">
      <c r="W720" s="124"/>
      <c r="X720" s="124"/>
      <c r="Y720" s="124"/>
    </row>
    <row r="721" spans="23:25" x14ac:dyDescent="0.25">
      <c r="W721" s="124"/>
      <c r="X721" s="124"/>
      <c r="Y721" s="124"/>
    </row>
    <row r="722" spans="23:25" x14ac:dyDescent="0.25">
      <c r="W722" s="124"/>
      <c r="X722" s="124"/>
      <c r="Y722" s="124"/>
    </row>
    <row r="723" spans="23:25" x14ac:dyDescent="0.25">
      <c r="W723" s="124"/>
      <c r="X723" s="124"/>
      <c r="Y723" s="124"/>
    </row>
    <row r="724" spans="23:25" x14ac:dyDescent="0.25">
      <c r="W724" s="124"/>
      <c r="X724" s="124"/>
      <c r="Y724" s="124"/>
    </row>
    <row r="725" spans="23:25" x14ac:dyDescent="0.25">
      <c r="W725" s="124"/>
      <c r="X725" s="124"/>
      <c r="Y725" s="124"/>
    </row>
    <row r="726" spans="23:25" x14ac:dyDescent="0.25">
      <c r="W726" s="124"/>
      <c r="X726" s="124"/>
      <c r="Y726" s="124"/>
    </row>
    <row r="727" spans="23:25" x14ac:dyDescent="0.25">
      <c r="W727" s="124"/>
      <c r="X727" s="124"/>
      <c r="Y727" s="124"/>
    </row>
    <row r="728" spans="23:25" x14ac:dyDescent="0.25">
      <c r="W728" s="124"/>
      <c r="X728" s="124"/>
      <c r="Y728" s="124"/>
    </row>
    <row r="729" spans="23:25" x14ac:dyDescent="0.25">
      <c r="W729" s="124"/>
      <c r="X729" s="124"/>
      <c r="Y729" s="124"/>
    </row>
    <row r="730" spans="23:25" x14ac:dyDescent="0.25">
      <c r="W730" s="124"/>
      <c r="X730" s="124"/>
      <c r="Y730" s="124"/>
    </row>
    <row r="731" spans="23:25" x14ac:dyDescent="0.25">
      <c r="W731" s="124"/>
      <c r="X731" s="124"/>
      <c r="Y731" s="124"/>
    </row>
    <row r="732" spans="23:25" x14ac:dyDescent="0.25">
      <c r="W732" s="124"/>
      <c r="X732" s="124"/>
      <c r="Y732" s="124"/>
    </row>
    <row r="733" spans="23:25" x14ac:dyDescent="0.25">
      <c r="W733" s="124"/>
      <c r="X733" s="124"/>
      <c r="Y733" s="124"/>
    </row>
    <row r="734" spans="23:25" x14ac:dyDescent="0.25">
      <c r="W734" s="124"/>
      <c r="X734" s="124"/>
      <c r="Y734" s="124"/>
    </row>
    <row r="735" spans="23:25" x14ac:dyDescent="0.25">
      <c r="W735" s="124"/>
      <c r="X735" s="124"/>
      <c r="Y735" s="124"/>
    </row>
    <row r="736" spans="23:25" x14ac:dyDescent="0.25">
      <c r="W736" s="124"/>
      <c r="X736" s="124"/>
      <c r="Y736" s="124"/>
    </row>
    <row r="737" spans="23:25" x14ac:dyDescent="0.25">
      <c r="W737" s="124"/>
      <c r="X737" s="124"/>
      <c r="Y737" s="124"/>
    </row>
    <row r="738" spans="23:25" x14ac:dyDescent="0.25">
      <c r="W738" s="124"/>
      <c r="X738" s="124"/>
      <c r="Y738" s="124"/>
    </row>
    <row r="739" spans="23:25" x14ac:dyDescent="0.25">
      <c r="W739" s="124"/>
      <c r="X739" s="124"/>
      <c r="Y739" s="124"/>
    </row>
    <row r="740" spans="23:25" x14ac:dyDescent="0.25">
      <c r="W740" s="124"/>
      <c r="X740" s="124"/>
      <c r="Y740" s="124"/>
    </row>
    <row r="741" spans="23:25" x14ac:dyDescent="0.25">
      <c r="W741" s="124"/>
      <c r="X741" s="124"/>
      <c r="Y741" s="124"/>
    </row>
    <row r="742" spans="23:25" x14ac:dyDescent="0.25">
      <c r="W742" s="124"/>
      <c r="X742" s="124"/>
      <c r="Y742" s="124"/>
    </row>
    <row r="743" spans="23:25" x14ac:dyDescent="0.25">
      <c r="W743" s="124"/>
      <c r="X743" s="124"/>
      <c r="Y743" s="124"/>
    </row>
    <row r="744" spans="23:25" x14ac:dyDescent="0.25">
      <c r="W744" s="124"/>
      <c r="X744" s="124"/>
      <c r="Y744" s="124"/>
    </row>
    <row r="745" spans="23:25" x14ac:dyDescent="0.25">
      <c r="W745" s="124"/>
      <c r="X745" s="124"/>
      <c r="Y745" s="124"/>
    </row>
    <row r="746" spans="23:25" x14ac:dyDescent="0.25">
      <c r="W746" s="124"/>
      <c r="X746" s="124"/>
      <c r="Y746" s="124"/>
    </row>
    <row r="747" spans="23:25" x14ac:dyDescent="0.25">
      <c r="W747" s="124"/>
      <c r="X747" s="124"/>
      <c r="Y747" s="124"/>
    </row>
    <row r="748" spans="23:25" x14ac:dyDescent="0.25">
      <c r="W748" s="124"/>
      <c r="X748" s="124"/>
      <c r="Y748" s="124"/>
    </row>
    <row r="749" spans="23:25" x14ac:dyDescent="0.25">
      <c r="W749" s="124"/>
      <c r="X749" s="124"/>
      <c r="Y749" s="124"/>
    </row>
    <row r="750" spans="23:25" x14ac:dyDescent="0.25">
      <c r="W750" s="124"/>
      <c r="X750" s="124"/>
      <c r="Y750" s="124"/>
    </row>
    <row r="751" spans="23:25" x14ac:dyDescent="0.25">
      <c r="W751" s="124"/>
      <c r="X751" s="124"/>
      <c r="Y751" s="124"/>
    </row>
    <row r="752" spans="23:25" x14ac:dyDescent="0.25">
      <c r="W752" s="124"/>
      <c r="X752" s="124"/>
      <c r="Y752" s="124"/>
    </row>
    <row r="753" spans="23:25" x14ac:dyDescent="0.25">
      <c r="W753" s="124"/>
      <c r="X753" s="124"/>
      <c r="Y753" s="124"/>
    </row>
    <row r="754" spans="23:25" x14ac:dyDescent="0.25">
      <c r="W754" s="124"/>
      <c r="X754" s="124"/>
      <c r="Y754" s="124"/>
    </row>
    <row r="755" spans="23:25" x14ac:dyDescent="0.25">
      <c r="W755" s="124"/>
      <c r="X755" s="124"/>
      <c r="Y755" s="124"/>
    </row>
    <row r="756" spans="23:25" x14ac:dyDescent="0.25">
      <c r="W756" s="124"/>
      <c r="X756" s="124"/>
      <c r="Y756" s="124"/>
    </row>
    <row r="757" spans="23:25" x14ac:dyDescent="0.25">
      <c r="W757" s="124"/>
      <c r="X757" s="124"/>
      <c r="Y757" s="124"/>
    </row>
    <row r="758" spans="23:25" x14ac:dyDescent="0.25">
      <c r="W758" s="124"/>
      <c r="X758" s="124"/>
      <c r="Y758" s="124"/>
    </row>
    <row r="759" spans="23:25" x14ac:dyDescent="0.25">
      <c r="W759" s="124"/>
      <c r="X759" s="124"/>
      <c r="Y759" s="124"/>
    </row>
    <row r="760" spans="23:25" x14ac:dyDescent="0.25">
      <c r="W760" s="124"/>
      <c r="X760" s="124"/>
      <c r="Y760" s="124"/>
    </row>
    <row r="761" spans="23:25" x14ac:dyDescent="0.25">
      <c r="W761" s="124"/>
      <c r="X761" s="124"/>
      <c r="Y761" s="124"/>
    </row>
    <row r="762" spans="23:25" x14ac:dyDescent="0.25">
      <c r="W762" s="124"/>
      <c r="X762" s="124"/>
      <c r="Y762" s="124"/>
    </row>
    <row r="763" spans="23:25" x14ac:dyDescent="0.25">
      <c r="W763" s="124"/>
      <c r="X763" s="124"/>
      <c r="Y763" s="124"/>
    </row>
    <row r="764" spans="23:25" x14ac:dyDescent="0.25">
      <c r="W764" s="124"/>
      <c r="X764" s="124"/>
      <c r="Y764" s="124"/>
    </row>
    <row r="765" spans="23:25" x14ac:dyDescent="0.25">
      <c r="W765" s="124"/>
      <c r="X765" s="124"/>
      <c r="Y765" s="124"/>
    </row>
    <row r="766" spans="23:25" x14ac:dyDescent="0.25">
      <c r="W766" s="124"/>
      <c r="X766" s="124"/>
      <c r="Y766" s="124"/>
    </row>
    <row r="767" spans="23:25" x14ac:dyDescent="0.25">
      <c r="W767" s="124"/>
      <c r="X767" s="124"/>
      <c r="Y767" s="124"/>
    </row>
    <row r="768" spans="23:25" x14ac:dyDescent="0.25">
      <c r="W768" s="124"/>
      <c r="X768" s="124"/>
      <c r="Y768" s="124"/>
    </row>
    <row r="769" spans="23:25" x14ac:dyDescent="0.25">
      <c r="W769" s="124"/>
      <c r="X769" s="124"/>
      <c r="Y769" s="124"/>
    </row>
    <row r="770" spans="23:25" x14ac:dyDescent="0.25">
      <c r="W770" s="124"/>
      <c r="X770" s="124"/>
      <c r="Y770" s="124"/>
    </row>
    <row r="771" spans="23:25" x14ac:dyDescent="0.25">
      <c r="W771" s="124"/>
      <c r="X771" s="124"/>
      <c r="Y771" s="124"/>
    </row>
    <row r="772" spans="23:25" x14ac:dyDescent="0.25">
      <c r="W772" s="124"/>
      <c r="X772" s="124"/>
      <c r="Y772" s="124"/>
    </row>
    <row r="773" spans="23:25" x14ac:dyDescent="0.25">
      <c r="W773" s="124"/>
      <c r="X773" s="124"/>
      <c r="Y773" s="124"/>
    </row>
    <row r="774" spans="23:25" x14ac:dyDescent="0.25">
      <c r="W774" s="124"/>
      <c r="X774" s="124"/>
      <c r="Y774" s="124"/>
    </row>
    <row r="775" spans="23:25" x14ac:dyDescent="0.25">
      <c r="W775" s="124"/>
      <c r="X775" s="124"/>
      <c r="Y775" s="124"/>
    </row>
    <row r="776" spans="23:25" x14ac:dyDescent="0.25">
      <c r="W776" s="124"/>
      <c r="X776" s="124"/>
      <c r="Y776" s="124"/>
    </row>
    <row r="777" spans="23:25" x14ac:dyDescent="0.25">
      <c r="W777" s="124"/>
      <c r="X777" s="124"/>
      <c r="Y777" s="124"/>
    </row>
    <row r="778" spans="23:25" x14ac:dyDescent="0.25">
      <c r="W778" s="124"/>
      <c r="X778" s="124"/>
      <c r="Y778" s="124"/>
    </row>
    <row r="779" spans="23:25" x14ac:dyDescent="0.25">
      <c r="W779" s="124"/>
      <c r="X779" s="124"/>
      <c r="Y779" s="124"/>
    </row>
    <row r="780" spans="23:25" x14ac:dyDescent="0.25">
      <c r="W780" s="124"/>
      <c r="X780" s="124"/>
      <c r="Y780" s="124"/>
    </row>
    <row r="781" spans="23:25" x14ac:dyDescent="0.25">
      <c r="W781" s="124"/>
      <c r="X781" s="124"/>
      <c r="Y781" s="124"/>
    </row>
    <row r="782" spans="23:25" x14ac:dyDescent="0.25">
      <c r="W782" s="124"/>
      <c r="X782" s="124"/>
      <c r="Y782" s="124"/>
    </row>
    <row r="783" spans="23:25" x14ac:dyDescent="0.25">
      <c r="W783" s="124"/>
      <c r="X783" s="124"/>
      <c r="Y783" s="124"/>
    </row>
    <row r="784" spans="23:25" x14ac:dyDescent="0.25">
      <c r="W784" s="124"/>
      <c r="X784" s="124"/>
      <c r="Y784" s="124"/>
    </row>
    <row r="785" spans="23:25" x14ac:dyDescent="0.25">
      <c r="W785" s="124"/>
      <c r="X785" s="124"/>
      <c r="Y785" s="124"/>
    </row>
    <row r="786" spans="23:25" x14ac:dyDescent="0.25">
      <c r="W786" s="124"/>
      <c r="X786" s="124"/>
      <c r="Y786" s="124"/>
    </row>
    <row r="787" spans="23:25" x14ac:dyDescent="0.25">
      <c r="W787" s="124"/>
      <c r="X787" s="124"/>
      <c r="Y787" s="124"/>
    </row>
    <row r="788" spans="23:25" x14ac:dyDescent="0.25">
      <c r="W788" s="124"/>
      <c r="X788" s="124"/>
      <c r="Y788" s="124"/>
    </row>
    <row r="789" spans="23:25" x14ac:dyDescent="0.25">
      <c r="W789" s="124"/>
      <c r="X789" s="124"/>
      <c r="Y789" s="124"/>
    </row>
    <row r="790" spans="23:25" x14ac:dyDescent="0.25">
      <c r="W790" s="124"/>
      <c r="X790" s="124"/>
      <c r="Y790" s="124"/>
    </row>
    <row r="791" spans="23:25" x14ac:dyDescent="0.25">
      <c r="W791" s="124"/>
      <c r="X791" s="124"/>
      <c r="Y791" s="124"/>
    </row>
    <row r="792" spans="23:25" x14ac:dyDescent="0.25">
      <c r="W792" s="124"/>
      <c r="X792" s="124"/>
      <c r="Y792" s="124"/>
    </row>
    <row r="793" spans="23:25" x14ac:dyDescent="0.25">
      <c r="W793" s="124"/>
      <c r="X793" s="124"/>
      <c r="Y793" s="124"/>
    </row>
    <row r="794" spans="23:25" x14ac:dyDescent="0.25">
      <c r="W794" s="124"/>
      <c r="X794" s="124"/>
      <c r="Y794" s="124"/>
    </row>
    <row r="795" spans="23:25" x14ac:dyDescent="0.25">
      <c r="W795" s="124"/>
      <c r="X795" s="124"/>
      <c r="Y795" s="124"/>
    </row>
    <row r="796" spans="23:25" x14ac:dyDescent="0.25">
      <c r="W796" s="124"/>
      <c r="X796" s="124"/>
      <c r="Y796" s="124"/>
    </row>
    <row r="797" spans="23:25" x14ac:dyDescent="0.25">
      <c r="W797" s="124"/>
      <c r="X797" s="124"/>
      <c r="Y797" s="124"/>
    </row>
    <row r="798" spans="23:25" x14ac:dyDescent="0.25">
      <c r="W798" s="124"/>
      <c r="X798" s="124"/>
      <c r="Y798" s="124"/>
    </row>
    <row r="799" spans="23:25" x14ac:dyDescent="0.25">
      <c r="W799" s="124"/>
      <c r="X799" s="124"/>
      <c r="Y799" s="124"/>
    </row>
    <row r="800" spans="23:25" x14ac:dyDescent="0.25">
      <c r="W800" s="124"/>
      <c r="X800" s="124"/>
      <c r="Y800" s="124"/>
    </row>
    <row r="801" spans="23:25" x14ac:dyDescent="0.25">
      <c r="W801" s="124"/>
      <c r="X801" s="124"/>
      <c r="Y801" s="124"/>
    </row>
    <row r="802" spans="23:25" x14ac:dyDescent="0.25">
      <c r="W802" s="124"/>
      <c r="X802" s="124"/>
      <c r="Y802" s="124"/>
    </row>
    <row r="803" spans="23:25" x14ac:dyDescent="0.25">
      <c r="W803" s="124"/>
      <c r="X803" s="124"/>
      <c r="Y803" s="124"/>
    </row>
    <row r="804" spans="23:25" x14ac:dyDescent="0.25">
      <c r="W804" s="124"/>
      <c r="X804" s="124"/>
      <c r="Y804" s="124"/>
    </row>
    <row r="805" spans="23:25" x14ac:dyDescent="0.25">
      <c r="W805" s="124"/>
      <c r="X805" s="124"/>
      <c r="Y805" s="124"/>
    </row>
    <row r="806" spans="23:25" x14ac:dyDescent="0.25">
      <c r="W806" s="124"/>
      <c r="X806" s="124"/>
      <c r="Y806" s="124"/>
    </row>
    <row r="807" spans="23:25" x14ac:dyDescent="0.25">
      <c r="W807" s="124"/>
      <c r="X807" s="124"/>
      <c r="Y807" s="124"/>
    </row>
    <row r="808" spans="23:25" x14ac:dyDescent="0.25">
      <c r="W808" s="124"/>
      <c r="X808" s="124"/>
      <c r="Y808" s="124"/>
    </row>
    <row r="809" spans="23:25" x14ac:dyDescent="0.25">
      <c r="W809" s="124"/>
      <c r="X809" s="124"/>
      <c r="Y809" s="124"/>
    </row>
    <row r="810" spans="23:25" x14ac:dyDescent="0.25">
      <c r="W810" s="124"/>
      <c r="X810" s="124"/>
      <c r="Y810" s="124"/>
    </row>
    <row r="811" spans="23:25" x14ac:dyDescent="0.25">
      <c r="W811" s="124"/>
      <c r="X811" s="124"/>
      <c r="Y811" s="124"/>
    </row>
    <row r="812" spans="23:25" x14ac:dyDescent="0.25">
      <c r="W812" s="124"/>
      <c r="X812" s="124"/>
      <c r="Y812" s="124"/>
    </row>
    <row r="813" spans="23:25" x14ac:dyDescent="0.25">
      <c r="W813" s="124"/>
      <c r="X813" s="124"/>
      <c r="Y813" s="124"/>
    </row>
    <row r="814" spans="23:25" x14ac:dyDescent="0.25">
      <c r="W814" s="124"/>
      <c r="X814" s="124"/>
      <c r="Y814" s="124"/>
    </row>
    <row r="815" spans="23:25" x14ac:dyDescent="0.25">
      <c r="W815" s="124"/>
      <c r="X815" s="124"/>
      <c r="Y815" s="124"/>
    </row>
    <row r="816" spans="23:25" x14ac:dyDescent="0.25">
      <c r="W816" s="124"/>
      <c r="X816" s="124"/>
      <c r="Y816" s="124"/>
    </row>
    <row r="817" spans="23:25" x14ac:dyDescent="0.25">
      <c r="W817" s="124"/>
      <c r="X817" s="124"/>
      <c r="Y817" s="124"/>
    </row>
    <row r="818" spans="23:25" x14ac:dyDescent="0.25">
      <c r="W818" s="124"/>
      <c r="X818" s="124"/>
      <c r="Y818" s="124"/>
    </row>
    <row r="819" spans="23:25" x14ac:dyDescent="0.25">
      <c r="W819" s="124"/>
      <c r="X819" s="124"/>
      <c r="Y819" s="124"/>
    </row>
    <row r="820" spans="23:25" x14ac:dyDescent="0.25">
      <c r="W820" s="124"/>
      <c r="X820" s="124"/>
      <c r="Y820" s="124"/>
    </row>
    <row r="821" spans="23:25" x14ac:dyDescent="0.25">
      <c r="W821" s="124"/>
      <c r="X821" s="124"/>
      <c r="Y821" s="124"/>
    </row>
    <row r="822" spans="23:25" x14ac:dyDescent="0.25">
      <c r="W822" s="124"/>
      <c r="X822" s="124"/>
      <c r="Y822" s="124"/>
    </row>
    <row r="823" spans="23:25" x14ac:dyDescent="0.25">
      <c r="W823" s="124"/>
      <c r="X823" s="124"/>
      <c r="Y823" s="124"/>
    </row>
    <row r="824" spans="23:25" x14ac:dyDescent="0.25">
      <c r="W824" s="124"/>
      <c r="X824" s="124"/>
      <c r="Y824" s="124"/>
    </row>
    <row r="825" spans="23:25" x14ac:dyDescent="0.25">
      <c r="W825" s="124"/>
      <c r="X825" s="124"/>
      <c r="Y825" s="124"/>
    </row>
    <row r="826" spans="23:25" x14ac:dyDescent="0.25">
      <c r="W826" s="124"/>
      <c r="X826" s="124"/>
      <c r="Y826" s="124"/>
    </row>
    <row r="827" spans="23:25" x14ac:dyDescent="0.25">
      <c r="W827" s="124"/>
      <c r="X827" s="124"/>
      <c r="Y827" s="124"/>
    </row>
    <row r="828" spans="23:25" x14ac:dyDescent="0.25">
      <c r="W828" s="124"/>
      <c r="X828" s="124"/>
      <c r="Y828" s="124"/>
    </row>
    <row r="829" spans="23:25" x14ac:dyDescent="0.25">
      <c r="W829" s="124"/>
      <c r="X829" s="124"/>
      <c r="Y829" s="124"/>
    </row>
    <row r="830" spans="23:25" x14ac:dyDescent="0.25">
      <c r="W830" s="124"/>
      <c r="X830" s="124"/>
      <c r="Y830" s="124"/>
    </row>
    <row r="831" spans="23:25" x14ac:dyDescent="0.25">
      <c r="W831" s="124"/>
      <c r="X831" s="124"/>
      <c r="Y831" s="124"/>
    </row>
    <row r="832" spans="23:25" x14ac:dyDescent="0.25">
      <c r="W832" s="124"/>
      <c r="X832" s="124"/>
      <c r="Y832" s="124"/>
    </row>
    <row r="833" spans="23:25" x14ac:dyDescent="0.25">
      <c r="W833" s="124"/>
      <c r="X833" s="124"/>
      <c r="Y833" s="124"/>
    </row>
    <row r="834" spans="23:25" x14ac:dyDescent="0.25">
      <c r="W834" s="124"/>
      <c r="X834" s="124"/>
      <c r="Y834" s="124"/>
    </row>
    <row r="835" spans="23:25" x14ac:dyDescent="0.25">
      <c r="W835" s="124"/>
      <c r="X835" s="124"/>
      <c r="Y835" s="124"/>
    </row>
    <row r="836" spans="23:25" x14ac:dyDescent="0.25">
      <c r="W836" s="124"/>
      <c r="X836" s="124"/>
      <c r="Y836" s="124"/>
    </row>
    <row r="837" spans="23:25" x14ac:dyDescent="0.25">
      <c r="W837" s="124"/>
      <c r="X837" s="124"/>
      <c r="Y837" s="124"/>
    </row>
    <row r="838" spans="23:25" x14ac:dyDescent="0.25">
      <c r="W838" s="124"/>
      <c r="X838" s="124"/>
      <c r="Y838" s="124"/>
    </row>
    <row r="839" spans="23:25" x14ac:dyDescent="0.25">
      <c r="W839" s="124"/>
      <c r="X839" s="124"/>
      <c r="Y839" s="124"/>
    </row>
    <row r="840" spans="23:25" x14ac:dyDescent="0.25">
      <c r="W840" s="124"/>
      <c r="X840" s="124"/>
      <c r="Y840" s="124"/>
    </row>
    <row r="841" spans="23:25" x14ac:dyDescent="0.25">
      <c r="W841" s="124"/>
      <c r="X841" s="124"/>
      <c r="Y841" s="124"/>
    </row>
    <row r="842" spans="23:25" x14ac:dyDescent="0.25">
      <c r="W842" s="124"/>
      <c r="X842" s="124"/>
      <c r="Y842" s="124"/>
    </row>
    <row r="843" spans="23:25" x14ac:dyDescent="0.25">
      <c r="W843" s="124"/>
      <c r="X843" s="124"/>
      <c r="Y843" s="124"/>
    </row>
    <row r="844" spans="23:25" x14ac:dyDescent="0.25">
      <c r="W844" s="124"/>
      <c r="X844" s="124"/>
      <c r="Y844" s="124"/>
    </row>
    <row r="845" spans="23:25" x14ac:dyDescent="0.25">
      <c r="W845" s="124"/>
      <c r="X845" s="124"/>
      <c r="Y845" s="124"/>
    </row>
    <row r="846" spans="23:25" x14ac:dyDescent="0.25">
      <c r="W846" s="124"/>
      <c r="X846" s="124"/>
      <c r="Y846" s="124"/>
    </row>
    <row r="847" spans="23:25" x14ac:dyDescent="0.25">
      <c r="W847" s="124"/>
      <c r="X847" s="124"/>
      <c r="Y847" s="124"/>
    </row>
    <row r="848" spans="23:25" x14ac:dyDescent="0.25">
      <c r="W848" s="124"/>
      <c r="X848" s="124"/>
      <c r="Y848" s="124"/>
    </row>
    <row r="849" spans="23:25" x14ac:dyDescent="0.25">
      <c r="W849" s="124"/>
      <c r="X849" s="124"/>
      <c r="Y849" s="124"/>
    </row>
    <row r="850" spans="23:25" x14ac:dyDescent="0.25">
      <c r="W850" s="124"/>
      <c r="X850" s="124"/>
      <c r="Y850" s="124"/>
    </row>
    <row r="851" spans="23:25" x14ac:dyDescent="0.25">
      <c r="W851" s="124"/>
      <c r="X851" s="124"/>
      <c r="Y851" s="124"/>
    </row>
    <row r="852" spans="23:25" x14ac:dyDescent="0.25">
      <c r="W852" s="124"/>
      <c r="X852" s="124"/>
      <c r="Y852" s="124"/>
    </row>
    <row r="853" spans="23:25" x14ac:dyDescent="0.25">
      <c r="W853" s="124"/>
      <c r="X853" s="124"/>
      <c r="Y853" s="124"/>
    </row>
    <row r="854" spans="23:25" x14ac:dyDescent="0.25">
      <c r="W854" s="124"/>
      <c r="X854" s="124"/>
      <c r="Y854" s="124"/>
    </row>
    <row r="855" spans="23:25" x14ac:dyDescent="0.25">
      <c r="W855" s="124"/>
      <c r="X855" s="124"/>
      <c r="Y855" s="124"/>
    </row>
    <row r="856" spans="23:25" x14ac:dyDescent="0.25">
      <c r="W856" s="124"/>
      <c r="X856" s="124"/>
      <c r="Y856" s="124"/>
    </row>
    <row r="857" spans="23:25" x14ac:dyDescent="0.25">
      <c r="W857" s="124"/>
      <c r="X857" s="124"/>
      <c r="Y857" s="124"/>
    </row>
    <row r="858" spans="23:25" x14ac:dyDescent="0.25">
      <c r="W858" s="124"/>
      <c r="X858" s="124"/>
      <c r="Y858" s="124"/>
    </row>
    <row r="859" spans="23:25" x14ac:dyDescent="0.25">
      <c r="W859" s="124"/>
      <c r="X859" s="124"/>
      <c r="Y859" s="124"/>
    </row>
    <row r="860" spans="23:25" x14ac:dyDescent="0.25">
      <c r="W860" s="124"/>
      <c r="X860" s="124"/>
      <c r="Y860" s="124"/>
    </row>
    <row r="861" spans="23:25" x14ac:dyDescent="0.25">
      <c r="W861" s="124"/>
      <c r="X861" s="124"/>
      <c r="Y861" s="124"/>
    </row>
    <row r="862" spans="23:25" x14ac:dyDescent="0.25">
      <c r="W862" s="124"/>
      <c r="X862" s="124"/>
      <c r="Y862" s="124"/>
    </row>
    <row r="863" spans="23:25" x14ac:dyDescent="0.25">
      <c r="W863" s="124"/>
      <c r="X863" s="124"/>
      <c r="Y863" s="124"/>
    </row>
    <row r="864" spans="23:25" x14ac:dyDescent="0.25">
      <c r="W864" s="124"/>
      <c r="X864" s="124"/>
      <c r="Y864" s="124"/>
    </row>
    <row r="865" spans="23:25" x14ac:dyDescent="0.25">
      <c r="W865" s="124"/>
      <c r="X865" s="124"/>
      <c r="Y865" s="124"/>
    </row>
    <row r="866" spans="23:25" x14ac:dyDescent="0.25">
      <c r="W866" s="124"/>
      <c r="X866" s="124"/>
      <c r="Y866" s="124"/>
    </row>
    <row r="867" spans="23:25" x14ac:dyDescent="0.25">
      <c r="W867" s="124"/>
      <c r="X867" s="124"/>
      <c r="Y867" s="124"/>
    </row>
    <row r="868" spans="23:25" x14ac:dyDescent="0.25">
      <c r="W868" s="124"/>
      <c r="X868" s="124"/>
      <c r="Y868" s="124"/>
    </row>
    <row r="869" spans="23:25" x14ac:dyDescent="0.25">
      <c r="W869" s="124"/>
      <c r="X869" s="124"/>
      <c r="Y869" s="124"/>
    </row>
    <row r="870" spans="23:25" x14ac:dyDescent="0.25">
      <c r="W870" s="124"/>
      <c r="X870" s="124"/>
      <c r="Y870" s="124"/>
    </row>
    <row r="871" spans="23:25" x14ac:dyDescent="0.25">
      <c r="W871" s="124"/>
      <c r="X871" s="124"/>
      <c r="Y871" s="124"/>
    </row>
    <row r="872" spans="23:25" x14ac:dyDescent="0.25">
      <c r="W872" s="124"/>
      <c r="X872" s="124"/>
      <c r="Y872" s="124"/>
    </row>
    <row r="873" spans="23:25" x14ac:dyDescent="0.25">
      <c r="W873" s="124"/>
      <c r="X873" s="124"/>
      <c r="Y873" s="124"/>
    </row>
    <row r="874" spans="23:25" x14ac:dyDescent="0.25">
      <c r="W874" s="124"/>
      <c r="X874" s="124"/>
      <c r="Y874" s="124"/>
    </row>
    <row r="875" spans="23:25" x14ac:dyDescent="0.25">
      <c r="W875" s="124"/>
      <c r="X875" s="124"/>
      <c r="Y875" s="124"/>
    </row>
    <row r="876" spans="23:25" x14ac:dyDescent="0.25">
      <c r="W876" s="124"/>
      <c r="X876" s="124"/>
      <c r="Y876" s="124"/>
    </row>
    <row r="877" spans="23:25" x14ac:dyDescent="0.25">
      <c r="W877" s="124"/>
      <c r="X877" s="124"/>
      <c r="Y877" s="124"/>
    </row>
    <row r="878" spans="23:25" x14ac:dyDescent="0.25">
      <c r="W878" s="124"/>
      <c r="X878" s="124"/>
      <c r="Y878" s="124"/>
    </row>
    <row r="879" spans="23:25" x14ac:dyDescent="0.25">
      <c r="W879" s="124"/>
      <c r="X879" s="124"/>
      <c r="Y879" s="124"/>
    </row>
    <row r="880" spans="23:25" x14ac:dyDescent="0.25">
      <c r="W880" s="124"/>
      <c r="X880" s="124"/>
      <c r="Y880" s="124"/>
    </row>
    <row r="881" spans="23:25" x14ac:dyDescent="0.25">
      <c r="W881" s="124"/>
      <c r="X881" s="124"/>
      <c r="Y881" s="124"/>
    </row>
    <row r="882" spans="23:25" x14ac:dyDescent="0.25">
      <c r="W882" s="124"/>
      <c r="X882" s="124"/>
      <c r="Y882" s="124"/>
    </row>
    <row r="883" spans="23:25" x14ac:dyDescent="0.25">
      <c r="W883" s="124"/>
      <c r="X883" s="124"/>
      <c r="Y883" s="124"/>
    </row>
    <row r="884" spans="23:25" x14ac:dyDescent="0.25">
      <c r="W884" s="124"/>
      <c r="X884" s="124"/>
      <c r="Y884" s="124"/>
    </row>
    <row r="885" spans="23:25" x14ac:dyDescent="0.25">
      <c r="W885" s="124"/>
      <c r="X885" s="124"/>
      <c r="Y885" s="124"/>
    </row>
    <row r="886" spans="23:25" x14ac:dyDescent="0.25">
      <c r="W886" s="124"/>
      <c r="X886" s="124"/>
      <c r="Y886" s="124"/>
    </row>
    <row r="887" spans="23:25" x14ac:dyDescent="0.25">
      <c r="W887" s="124"/>
      <c r="X887" s="124"/>
      <c r="Y887" s="124"/>
    </row>
    <row r="888" spans="23:25" x14ac:dyDescent="0.25">
      <c r="W888" s="124"/>
      <c r="X888" s="124"/>
      <c r="Y888" s="124"/>
    </row>
    <row r="889" spans="23:25" x14ac:dyDescent="0.25">
      <c r="W889" s="124"/>
      <c r="X889" s="124"/>
      <c r="Y889" s="124"/>
    </row>
    <row r="890" spans="23:25" x14ac:dyDescent="0.25">
      <c r="W890" s="124"/>
      <c r="X890" s="124"/>
      <c r="Y890" s="124"/>
    </row>
    <row r="891" spans="23:25" x14ac:dyDescent="0.25">
      <c r="W891" s="124"/>
      <c r="X891" s="124"/>
      <c r="Y891" s="124"/>
    </row>
    <row r="892" spans="23:25" x14ac:dyDescent="0.25">
      <c r="W892" s="124"/>
      <c r="X892" s="124"/>
      <c r="Y892" s="124"/>
    </row>
    <row r="893" spans="23:25" x14ac:dyDescent="0.25">
      <c r="W893" s="124"/>
      <c r="X893" s="124"/>
      <c r="Y893" s="124"/>
    </row>
    <row r="894" spans="23:25" x14ac:dyDescent="0.25">
      <c r="W894" s="124"/>
      <c r="X894" s="124"/>
      <c r="Y894" s="124"/>
    </row>
    <row r="895" spans="23:25" x14ac:dyDescent="0.25">
      <c r="W895" s="124"/>
      <c r="X895" s="124"/>
      <c r="Y895" s="124"/>
    </row>
    <row r="896" spans="23:25" x14ac:dyDescent="0.25">
      <c r="W896" s="124"/>
      <c r="X896" s="124"/>
      <c r="Y896" s="124"/>
    </row>
    <row r="897" spans="23:25" x14ac:dyDescent="0.25">
      <c r="W897" s="124"/>
      <c r="X897" s="124"/>
      <c r="Y897" s="124"/>
    </row>
    <row r="898" spans="23:25" x14ac:dyDescent="0.25">
      <c r="W898" s="124"/>
      <c r="X898" s="124"/>
      <c r="Y898" s="124"/>
    </row>
    <row r="899" spans="23:25" x14ac:dyDescent="0.25">
      <c r="W899" s="124"/>
      <c r="X899" s="124"/>
      <c r="Y899" s="124"/>
    </row>
    <row r="900" spans="23:25" x14ac:dyDescent="0.25">
      <c r="W900" s="124"/>
      <c r="X900" s="124"/>
      <c r="Y900" s="124"/>
    </row>
    <row r="901" spans="23:25" x14ac:dyDescent="0.25">
      <c r="W901" s="124"/>
      <c r="X901" s="124"/>
      <c r="Y901" s="124"/>
    </row>
    <row r="902" spans="23:25" x14ac:dyDescent="0.25">
      <c r="W902" s="124"/>
      <c r="X902" s="124"/>
      <c r="Y902" s="124"/>
    </row>
    <row r="903" spans="23:25" x14ac:dyDescent="0.25">
      <c r="W903" s="124"/>
      <c r="X903" s="124"/>
      <c r="Y903" s="124"/>
    </row>
    <row r="904" spans="23:25" x14ac:dyDescent="0.25">
      <c r="W904" s="124"/>
      <c r="X904" s="124"/>
      <c r="Y904" s="124"/>
    </row>
    <row r="905" spans="23:25" x14ac:dyDescent="0.25">
      <c r="W905" s="124"/>
      <c r="X905" s="124"/>
      <c r="Y905" s="124"/>
    </row>
    <row r="906" spans="23:25" x14ac:dyDescent="0.25">
      <c r="W906" s="124"/>
      <c r="X906" s="124"/>
      <c r="Y906" s="124"/>
    </row>
    <row r="907" spans="23:25" x14ac:dyDescent="0.25">
      <c r="W907" s="124"/>
      <c r="X907" s="124"/>
      <c r="Y907" s="124"/>
    </row>
    <row r="908" spans="23:25" x14ac:dyDescent="0.25">
      <c r="W908" s="124"/>
      <c r="X908" s="124"/>
      <c r="Y908" s="124"/>
    </row>
    <row r="909" spans="23:25" x14ac:dyDescent="0.25">
      <c r="W909" s="124"/>
      <c r="X909" s="124"/>
      <c r="Y909" s="124"/>
    </row>
    <row r="910" spans="23:25" x14ac:dyDescent="0.25">
      <c r="W910" s="124"/>
      <c r="X910" s="124"/>
      <c r="Y910" s="124"/>
    </row>
    <row r="911" spans="23:25" x14ac:dyDescent="0.25">
      <c r="W911" s="124"/>
      <c r="X911" s="124"/>
      <c r="Y911" s="124"/>
    </row>
    <row r="912" spans="23:25" x14ac:dyDescent="0.25">
      <c r="W912" s="124"/>
      <c r="X912" s="124"/>
      <c r="Y912" s="124"/>
    </row>
    <row r="913" spans="23:25" x14ac:dyDescent="0.25">
      <c r="W913" s="124"/>
      <c r="X913" s="124"/>
      <c r="Y913" s="124"/>
    </row>
    <row r="914" spans="23:25" x14ac:dyDescent="0.25">
      <c r="W914" s="124"/>
      <c r="X914" s="124"/>
      <c r="Y914" s="124"/>
    </row>
    <row r="915" spans="23:25" x14ac:dyDescent="0.25">
      <c r="W915" s="124"/>
      <c r="X915" s="124"/>
      <c r="Y915" s="124"/>
    </row>
    <row r="916" spans="23:25" x14ac:dyDescent="0.25">
      <c r="W916" s="124"/>
      <c r="X916" s="124"/>
      <c r="Y916" s="124"/>
    </row>
    <row r="917" spans="23:25" x14ac:dyDescent="0.25">
      <c r="W917" s="124"/>
      <c r="X917" s="124"/>
      <c r="Y917" s="124"/>
    </row>
    <row r="918" spans="23:25" x14ac:dyDescent="0.25">
      <c r="W918" s="124"/>
      <c r="X918" s="124"/>
      <c r="Y918" s="124"/>
    </row>
    <row r="919" spans="23:25" x14ac:dyDescent="0.25">
      <c r="W919" s="124"/>
      <c r="X919" s="124"/>
      <c r="Y919" s="124"/>
    </row>
    <row r="920" spans="23:25" x14ac:dyDescent="0.25">
      <c r="W920" s="124"/>
      <c r="X920" s="124"/>
      <c r="Y920" s="124"/>
    </row>
    <row r="921" spans="23:25" x14ac:dyDescent="0.25">
      <c r="W921" s="124"/>
      <c r="X921" s="124"/>
      <c r="Y921" s="124"/>
    </row>
    <row r="922" spans="23:25" x14ac:dyDescent="0.25">
      <c r="W922" s="124"/>
      <c r="X922" s="124"/>
      <c r="Y922" s="124"/>
    </row>
    <row r="923" spans="23:25" x14ac:dyDescent="0.25">
      <c r="W923" s="124"/>
      <c r="X923" s="124"/>
      <c r="Y923" s="124"/>
    </row>
    <row r="924" spans="23:25" x14ac:dyDescent="0.25">
      <c r="W924" s="124"/>
      <c r="X924" s="124"/>
      <c r="Y924" s="124"/>
    </row>
    <row r="925" spans="23:25" x14ac:dyDescent="0.25">
      <c r="W925" s="124"/>
      <c r="X925" s="124"/>
      <c r="Y925" s="124"/>
    </row>
    <row r="926" spans="23:25" x14ac:dyDescent="0.25">
      <c r="W926" s="124"/>
      <c r="X926" s="124"/>
      <c r="Y926" s="124"/>
    </row>
    <row r="927" spans="23:25" x14ac:dyDescent="0.25">
      <c r="W927" s="124"/>
      <c r="X927" s="124"/>
      <c r="Y927" s="124"/>
    </row>
    <row r="928" spans="23:25" x14ac:dyDescent="0.25">
      <c r="W928" s="124"/>
      <c r="X928" s="124"/>
      <c r="Y928" s="124"/>
    </row>
    <row r="929" spans="23:25" x14ac:dyDescent="0.25">
      <c r="W929" s="124"/>
      <c r="X929" s="124"/>
      <c r="Y929" s="124"/>
    </row>
    <row r="930" spans="23:25" x14ac:dyDescent="0.25">
      <c r="W930" s="124"/>
      <c r="X930" s="124"/>
      <c r="Y930" s="124"/>
    </row>
    <row r="931" spans="23:25" x14ac:dyDescent="0.25">
      <c r="W931" s="124"/>
      <c r="X931" s="124"/>
      <c r="Y931" s="124"/>
    </row>
    <row r="932" spans="23:25" x14ac:dyDescent="0.25">
      <c r="W932" s="124"/>
      <c r="X932" s="124"/>
      <c r="Y932" s="124"/>
    </row>
    <row r="933" spans="23:25" x14ac:dyDescent="0.25">
      <c r="W933" s="124"/>
      <c r="X933" s="124"/>
      <c r="Y933" s="124"/>
    </row>
    <row r="934" spans="23:25" x14ac:dyDescent="0.25">
      <c r="W934" s="124"/>
      <c r="X934" s="124"/>
      <c r="Y934" s="124"/>
    </row>
    <row r="935" spans="23:25" x14ac:dyDescent="0.25">
      <c r="W935" s="124"/>
      <c r="X935" s="124"/>
      <c r="Y935" s="124"/>
    </row>
    <row r="936" spans="23:25" x14ac:dyDescent="0.25">
      <c r="W936" s="124"/>
      <c r="X936" s="124"/>
      <c r="Y936" s="124"/>
    </row>
    <row r="937" spans="23:25" x14ac:dyDescent="0.25">
      <c r="W937" s="124"/>
      <c r="X937" s="124"/>
      <c r="Y937" s="124"/>
    </row>
    <row r="938" spans="23:25" x14ac:dyDescent="0.25">
      <c r="W938" s="124"/>
      <c r="X938" s="124"/>
      <c r="Y938" s="124"/>
    </row>
    <row r="939" spans="23:25" x14ac:dyDescent="0.25">
      <c r="W939" s="124"/>
      <c r="X939" s="124"/>
      <c r="Y939" s="124"/>
    </row>
    <row r="940" spans="23:25" x14ac:dyDescent="0.25">
      <c r="W940" s="124"/>
      <c r="X940" s="124"/>
      <c r="Y940" s="124"/>
    </row>
    <row r="941" spans="23:25" x14ac:dyDescent="0.25">
      <c r="W941" s="124"/>
      <c r="X941" s="124"/>
      <c r="Y941" s="124"/>
    </row>
    <row r="942" spans="23:25" x14ac:dyDescent="0.25">
      <c r="W942" s="124"/>
      <c r="X942" s="124"/>
      <c r="Y942" s="124"/>
    </row>
    <row r="943" spans="23:25" x14ac:dyDescent="0.25">
      <c r="W943" s="124"/>
      <c r="X943" s="124"/>
      <c r="Y943" s="124"/>
    </row>
    <row r="944" spans="23:25" x14ac:dyDescent="0.25">
      <c r="W944" s="124"/>
      <c r="X944" s="124"/>
      <c r="Y944" s="124"/>
    </row>
    <row r="945" spans="23:25" x14ac:dyDescent="0.25">
      <c r="W945" s="124"/>
      <c r="X945" s="124"/>
      <c r="Y945" s="124"/>
    </row>
    <row r="946" spans="23:25" x14ac:dyDescent="0.25">
      <c r="W946" s="124"/>
      <c r="X946" s="124"/>
      <c r="Y946" s="124"/>
    </row>
    <row r="947" spans="23:25" x14ac:dyDescent="0.25">
      <c r="W947" s="124"/>
      <c r="X947" s="124"/>
      <c r="Y947" s="124"/>
    </row>
    <row r="948" spans="23:25" x14ac:dyDescent="0.25">
      <c r="W948" s="124"/>
      <c r="X948" s="124"/>
      <c r="Y948" s="124"/>
    </row>
    <row r="949" spans="23:25" x14ac:dyDescent="0.25">
      <c r="W949" s="124"/>
      <c r="X949" s="124"/>
      <c r="Y949" s="124"/>
    </row>
    <row r="950" spans="23:25" x14ac:dyDescent="0.25">
      <c r="W950" s="124"/>
      <c r="X950" s="124"/>
      <c r="Y950" s="124"/>
    </row>
    <row r="951" spans="23:25" x14ac:dyDescent="0.25">
      <c r="W951" s="124"/>
      <c r="X951" s="124"/>
      <c r="Y951" s="124"/>
    </row>
    <row r="952" spans="23:25" x14ac:dyDescent="0.25">
      <c r="W952" s="124"/>
      <c r="X952" s="124"/>
      <c r="Y952" s="124"/>
    </row>
    <row r="953" spans="23:25" x14ac:dyDescent="0.25">
      <c r="W953" s="124"/>
      <c r="X953" s="124"/>
      <c r="Y953" s="124"/>
    </row>
    <row r="954" spans="23:25" x14ac:dyDescent="0.25">
      <c r="W954" s="124"/>
      <c r="X954" s="124"/>
      <c r="Y954" s="124"/>
    </row>
    <row r="955" spans="23:25" x14ac:dyDescent="0.25">
      <c r="W955" s="124"/>
      <c r="X955" s="124"/>
      <c r="Y955" s="124"/>
    </row>
    <row r="956" spans="23:25" x14ac:dyDescent="0.25">
      <c r="W956" s="124"/>
      <c r="X956" s="124"/>
      <c r="Y956" s="124"/>
    </row>
    <row r="957" spans="23:25" x14ac:dyDescent="0.25">
      <c r="W957" s="124"/>
      <c r="X957" s="124"/>
      <c r="Y957" s="124"/>
    </row>
    <row r="958" spans="23:25" x14ac:dyDescent="0.25">
      <c r="W958" s="124"/>
      <c r="X958" s="124"/>
      <c r="Y958" s="124"/>
    </row>
    <row r="959" spans="23:25" x14ac:dyDescent="0.25">
      <c r="W959" s="124"/>
      <c r="X959" s="124"/>
      <c r="Y959" s="124"/>
    </row>
    <row r="960" spans="23:25" x14ac:dyDescent="0.25">
      <c r="W960" s="124"/>
      <c r="X960" s="124"/>
      <c r="Y960" s="124"/>
    </row>
    <row r="961" spans="23:25" x14ac:dyDescent="0.25">
      <c r="W961" s="124"/>
      <c r="X961" s="124"/>
      <c r="Y961" s="124"/>
    </row>
    <row r="962" spans="23:25" x14ac:dyDescent="0.25">
      <c r="W962" s="124"/>
      <c r="X962" s="124"/>
      <c r="Y962" s="124"/>
    </row>
    <row r="963" spans="23:25" x14ac:dyDescent="0.25">
      <c r="W963" s="124"/>
      <c r="X963" s="124"/>
      <c r="Y963" s="124"/>
    </row>
    <row r="964" spans="23:25" x14ac:dyDescent="0.25">
      <c r="W964" s="124"/>
      <c r="X964" s="124"/>
      <c r="Y964" s="124"/>
    </row>
    <row r="965" spans="23:25" x14ac:dyDescent="0.25">
      <c r="W965" s="124"/>
      <c r="X965" s="124"/>
      <c r="Y965" s="124"/>
    </row>
    <row r="966" spans="23:25" x14ac:dyDescent="0.25">
      <c r="W966" s="124"/>
      <c r="X966" s="124"/>
      <c r="Y966" s="124"/>
    </row>
    <row r="967" spans="23:25" x14ac:dyDescent="0.25">
      <c r="W967" s="124"/>
      <c r="X967" s="124"/>
      <c r="Y967" s="124"/>
    </row>
    <row r="968" spans="23:25" x14ac:dyDescent="0.25">
      <c r="W968" s="124"/>
      <c r="X968" s="124"/>
      <c r="Y968" s="124"/>
    </row>
    <row r="969" spans="23:25" x14ac:dyDescent="0.25">
      <c r="W969" s="124"/>
      <c r="X969" s="124"/>
      <c r="Y969" s="124"/>
    </row>
    <row r="970" spans="23:25" x14ac:dyDescent="0.25">
      <c r="W970" s="124"/>
      <c r="X970" s="124"/>
      <c r="Y970" s="124"/>
    </row>
    <row r="971" spans="23:25" x14ac:dyDescent="0.25">
      <c r="W971" s="124"/>
      <c r="X971" s="124"/>
      <c r="Y971" s="124"/>
    </row>
  </sheetData>
  <mergeCells count="89">
    <mergeCell ref="U2:X2"/>
    <mergeCell ref="F2:H2"/>
    <mergeCell ref="I35:I37"/>
    <mergeCell ref="B56:B63"/>
    <mergeCell ref="A56:A63"/>
    <mergeCell ref="H44:H49"/>
    <mergeCell ref="G44:G49"/>
    <mergeCell ref="F44:F49"/>
    <mergeCell ref="E44:E49"/>
    <mergeCell ref="D44:D49"/>
    <mergeCell ref="H62:H63"/>
    <mergeCell ref="C44:C46"/>
    <mergeCell ref="C50:C52"/>
    <mergeCell ref="A4:A55"/>
    <mergeCell ref="B4:B55"/>
    <mergeCell ref="C32:C34"/>
    <mergeCell ref="C10:C12"/>
    <mergeCell ref="D50:D55"/>
    <mergeCell ref="E50:E55"/>
    <mergeCell ref="F50:F55"/>
    <mergeCell ref="G50:G55"/>
    <mergeCell ref="C16:C18"/>
    <mergeCell ref="C22:C24"/>
    <mergeCell ref="F10:F15"/>
    <mergeCell ref="G10:G15"/>
    <mergeCell ref="D22:D27"/>
    <mergeCell ref="E22:E27"/>
    <mergeCell ref="F22:F27"/>
    <mergeCell ref="G22:G27"/>
    <mergeCell ref="D16:D21"/>
    <mergeCell ref="E16:E21"/>
    <mergeCell ref="F16:F21"/>
    <mergeCell ref="H56:H61"/>
    <mergeCell ref="I59:I61"/>
    <mergeCell ref="H38:H43"/>
    <mergeCell ref="C38:C40"/>
    <mergeCell ref="D38:D43"/>
    <mergeCell ref="E38:E43"/>
    <mergeCell ref="F38:F43"/>
    <mergeCell ref="G38:G43"/>
    <mergeCell ref="I47:I49"/>
    <mergeCell ref="C56:C58"/>
    <mergeCell ref="D56:D61"/>
    <mergeCell ref="E56:E61"/>
    <mergeCell ref="F56:F61"/>
    <mergeCell ref="G56:G61"/>
    <mergeCell ref="D10:D15"/>
    <mergeCell ref="E10:E15"/>
    <mergeCell ref="I28:I31"/>
    <mergeCell ref="H22:H27"/>
    <mergeCell ref="D32:D37"/>
    <mergeCell ref="E32:E37"/>
    <mergeCell ref="F32:F37"/>
    <mergeCell ref="G32:G37"/>
    <mergeCell ref="H32:H37"/>
    <mergeCell ref="D28:D31"/>
    <mergeCell ref="E28:E31"/>
    <mergeCell ref="F28:F31"/>
    <mergeCell ref="G28:G31"/>
    <mergeCell ref="H28:H31"/>
    <mergeCell ref="G4:G9"/>
    <mergeCell ref="H4:H9"/>
    <mergeCell ref="I7:I9"/>
    <mergeCell ref="I25:I27"/>
    <mergeCell ref="I53:I55"/>
    <mergeCell ref="H50:H55"/>
    <mergeCell ref="I41:I43"/>
    <mergeCell ref="H10:H15"/>
    <mergeCell ref="I2:J3"/>
    <mergeCell ref="I13:I15"/>
    <mergeCell ref="K2:S2"/>
    <mergeCell ref="I19:I21"/>
    <mergeCell ref="H16:H21"/>
    <mergeCell ref="A2:A3"/>
    <mergeCell ref="B2:B3"/>
    <mergeCell ref="C2:C3"/>
    <mergeCell ref="D2:D3"/>
    <mergeCell ref="I62:I63"/>
    <mergeCell ref="C62:C63"/>
    <mergeCell ref="D62:D63"/>
    <mergeCell ref="E62:E63"/>
    <mergeCell ref="F62:F63"/>
    <mergeCell ref="G62:G63"/>
    <mergeCell ref="C4:C6"/>
    <mergeCell ref="D4:D9"/>
    <mergeCell ref="E4:E9"/>
    <mergeCell ref="E2:E3"/>
    <mergeCell ref="F4:F9"/>
    <mergeCell ref="G16:G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Результаты УДО</vt:lpstr>
      <vt:lpstr>Условия УДО</vt:lpstr>
      <vt:lpstr>Развитие УДО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2018-08-29T14:17:03Z</dcterms:modified>
</cp:coreProperties>
</file>